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hhsvicgovau.sharepoint.com/sites/SP-IRSPIBranch-DHHS-GRP-IAR-RiskandImpact/Shared Documents/IAR - Risk and Impact/1. General/Government Reporting/Annual report/DataVic - Machine readable files/"/>
    </mc:Choice>
  </mc:AlternateContent>
  <xr:revisionPtr revIDLastSave="0" documentId="14_{68B03099-43D5-45CA-8F81-4EA7E35788E2}" xr6:coauthVersionLast="45" xr6:coauthVersionMax="45" xr10:uidLastSave="{00000000-0000-0000-0000-000000000000}"/>
  <bookViews>
    <workbookView xWindow="-110" yWindow="-110" windowWidth="19420" windowHeight="10640" tabRatio="862" xr2:uid="{E7FE4DB1-4700-4FB5-9CDD-7C106E3F7DFD}"/>
  </bookViews>
  <sheets>
    <sheet name="Contents" sheetId="90" r:id="rId1"/>
    <sheet name="PL" sheetId="1" r:id="rId2"/>
    <sheet name="BS" sheetId="2" r:id="rId3"/>
    <sheet name="CF" sheetId="3" r:id="rId4"/>
    <sheet name="SOCIE" sheetId="4" r:id="rId5"/>
    <sheet name="2.1" sheetId="5" r:id="rId6"/>
    <sheet name="2.3" sheetId="6" r:id="rId7"/>
    <sheet name="2.3 contd" sheetId="7" r:id="rId8"/>
    <sheet name="2.4.1" sheetId="8" r:id="rId9"/>
    <sheet name="2.4.2" sheetId="9" r:id="rId10"/>
    <sheet name="2.4.3" sheetId="10" r:id="rId11"/>
    <sheet name="2.4.4" sheetId="11" r:id="rId12"/>
    <sheet name="2.4.5" sheetId="12" r:id="rId13"/>
    <sheet name="2.5" sheetId="13" r:id="rId14"/>
    <sheet name="3.1" sheetId="14" r:id="rId15"/>
    <sheet name="3.1.1a" sheetId="15" r:id="rId16"/>
    <sheet name="3.1.1b" sheetId="16" r:id="rId17"/>
    <sheet name="3.1.1b contd" sheetId="83" r:id="rId18"/>
    <sheet name="3.1.1b contd2" sheetId="84" r:id="rId19"/>
    <sheet name="3.1.1b contd3" sheetId="85" r:id="rId20"/>
    <sheet name="3.1.1b contd4" sheetId="86" r:id="rId21"/>
    <sheet name="3.1.1b contd5" sheetId="87" r:id="rId22"/>
    <sheet name="3.1.1c" sheetId="17" r:id="rId23"/>
    <sheet name="3.1.2" sheetId="18" r:id="rId24"/>
    <sheet name="3.1.3" sheetId="19" r:id="rId25"/>
    <sheet name="3.1.4" sheetId="20" r:id="rId26"/>
    <sheet name="3.1.5" sheetId="21" r:id="rId27"/>
    <sheet name="3.1.6" sheetId="22" r:id="rId28"/>
    <sheet name="4.1.2" sheetId="24" r:id="rId29"/>
    <sheet name="4.1.2 contd" sheetId="88" r:id="rId30"/>
    <sheet name="4.2.1" sheetId="25" r:id="rId31"/>
    <sheet name="4.2.1 contd" sheetId="89" r:id="rId32"/>
    <sheet name="4.2.2" sheetId="26" r:id="rId33"/>
    <sheet name="4.2.3" sheetId="27" r:id="rId34"/>
    <sheet name="4.3" sheetId="28" r:id="rId35"/>
    <sheet name="5.1" sheetId="29" r:id="rId36"/>
    <sheet name="5.1(a)" sheetId="30" r:id="rId37"/>
    <sheet name="5.1(a) contd" sheetId="82" r:id="rId38"/>
    <sheet name="5.1(b)" sheetId="31" r:id="rId39"/>
    <sheet name="5.1.1" sheetId="32" r:id="rId40"/>
    <sheet name="5.1.2" sheetId="33" r:id="rId41"/>
    <sheet name="5.1.3" sheetId="34" r:id="rId42"/>
    <sheet name="5.2" sheetId="35" r:id="rId43"/>
    <sheet name="5.3" sheetId="36" r:id="rId44"/>
    <sheet name="5.4" sheetId="37" r:id="rId45"/>
    <sheet name="6.1" sheetId="38" r:id="rId46"/>
    <sheet name="6.2" sheetId="39" r:id="rId47"/>
    <sheet name="6.2.1" sheetId="40" r:id="rId48"/>
    <sheet name="6.3" sheetId="41" r:id="rId49"/>
    <sheet name="6.4" sheetId="42" r:id="rId50"/>
    <sheet name="6.4.1" sheetId="43" r:id="rId51"/>
    <sheet name="6.5" sheetId="44" r:id="rId52"/>
    <sheet name="6.5.1" sheetId="45" r:id="rId53"/>
    <sheet name="6.6" sheetId="46" r:id="rId54"/>
    <sheet name="7.1" sheetId="47" r:id="rId55"/>
    <sheet name="7.1.1" sheetId="49" r:id="rId56"/>
    <sheet name="7.1.2" sheetId="48" r:id="rId57"/>
    <sheet name="7.2.1(b)" sheetId="50" r:id="rId58"/>
    <sheet name="7.2.1(c)" sheetId="51" r:id="rId59"/>
    <sheet name="7.3" sheetId="52" r:id="rId60"/>
    <sheet name="7.3.1" sheetId="53" r:id="rId61"/>
    <sheet name="7.4.1" sheetId="54" r:id="rId62"/>
    <sheet name="7.4.1 contd" sheetId="81" r:id="rId63"/>
    <sheet name="7.5.1" sheetId="55" r:id="rId64"/>
    <sheet name="7.5.2" sheetId="56" r:id="rId65"/>
    <sheet name="8.1.1" sheetId="57" r:id="rId66"/>
    <sheet name="8.1.2" sheetId="58" r:id="rId67"/>
    <sheet name="8.1.3.1" sheetId="59" r:id="rId68"/>
    <sheet name="8.1.3.1 contd" sheetId="76" r:id="rId69"/>
    <sheet name="8.1.3.1 contd2" sheetId="77" r:id="rId70"/>
    <sheet name="8.1.3.3" sheetId="60" r:id="rId71"/>
    <sheet name="8.1.3.3 contd" sheetId="78" r:id="rId72"/>
    <sheet name="8.2" sheetId="61" r:id="rId73"/>
    <sheet name="8.3.2" sheetId="62" r:id="rId74"/>
    <sheet name="8.3.2 contd" sheetId="63" r:id="rId75"/>
    <sheet name="8.3.2 contd2" sheetId="64" r:id="rId76"/>
    <sheet name="9.1" sheetId="65" r:id="rId77"/>
    <sheet name="9.2" sheetId="66" r:id="rId78"/>
    <sheet name="9.3" sheetId="67" r:id="rId79"/>
    <sheet name="9.4" sheetId="68" r:id="rId80"/>
    <sheet name="9.5" sheetId="69" r:id="rId81"/>
    <sheet name="9.6" sheetId="70" r:id="rId82"/>
    <sheet name="9.7" sheetId="71" r:id="rId83"/>
    <sheet name="9.8" sheetId="72" r:id="rId84"/>
    <sheet name="9.9" sheetId="73" r:id="rId85"/>
    <sheet name="9.12" sheetId="74" r:id="rId86"/>
    <sheet name="9.12.5" sheetId="75" r:id="rId87"/>
    <sheet name="9.12.5 contd" sheetId="79" r:id="rId88"/>
    <sheet name="9.12.5 contd 2" sheetId="80" r:id="rId89"/>
  </sheets>
  <externalReferences>
    <externalReference r:id="rId90"/>
    <externalReference r:id="rId91"/>
  </externalReferences>
  <definedNames>
    <definedName name="_Toc21682719" localSheetId="0">Contents!$A$4</definedName>
    <definedName name="Accessibility" comment="Accessibility contact and publication information">Contents!$A$17:$A$21</definedName>
    <definedName name="Contents" comment="Sheets in this workbook">Contents!$A$3:$A$4</definedName>
    <definedName name="TitleRegion1.A2.I35.3" comment="Objective 1 Indicator results">[1]!Table1[[#Headers],[Objective Number]]</definedName>
    <definedName name="TitleRegion1.A2.J278.2.">[2]!Table1[[#Headers],[Output Group]]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76" l="1"/>
  <c r="G10" i="76" s="1"/>
  <c r="F12" i="76"/>
  <c r="F10" i="76" s="1"/>
  <c r="E12" i="76"/>
  <c r="D12" i="76"/>
  <c r="E10" i="76"/>
  <c r="G8" i="76"/>
  <c r="F8" i="76"/>
  <c r="E8" i="76"/>
  <c r="D8" i="76"/>
  <c r="G7" i="76"/>
  <c r="F7" i="76"/>
  <c r="E7" i="76"/>
  <c r="D7" i="76"/>
  <c r="C7" i="76"/>
  <c r="H12" i="76" l="1"/>
  <c r="F6" i="76"/>
  <c r="E6" i="76"/>
  <c r="H8" i="76"/>
  <c r="G6" i="76"/>
  <c r="D6" i="76"/>
  <c r="D10" i="76"/>
  <c r="L24" i="54"/>
  <c r="K24" i="54"/>
  <c r="J24" i="54"/>
  <c r="I24" i="54"/>
  <c r="H24" i="54"/>
  <c r="F24" i="54"/>
  <c r="E24" i="54"/>
  <c r="D24" i="54"/>
  <c r="C24" i="54"/>
  <c r="B24" i="54"/>
  <c r="M23" i="54"/>
  <c r="G23" i="54"/>
  <c r="M22" i="54"/>
  <c r="G22" i="54"/>
  <c r="M21" i="54"/>
  <c r="G21" i="54"/>
  <c r="M20" i="54"/>
  <c r="G20" i="54"/>
  <c r="M19" i="54"/>
  <c r="G19" i="54"/>
  <c r="M18" i="54"/>
  <c r="G18" i="54"/>
  <c r="M24" i="54" l="1"/>
  <c r="G24" i="54"/>
  <c r="R29" i="24" l="1"/>
  <c r="Q29" i="24"/>
  <c r="P29" i="24"/>
  <c r="O29" i="24"/>
  <c r="N29" i="24"/>
  <c r="M29" i="24"/>
  <c r="L29" i="24"/>
  <c r="K29" i="24"/>
  <c r="J29" i="24"/>
  <c r="I29" i="24"/>
  <c r="H29" i="24"/>
  <c r="G29" i="24"/>
  <c r="F29" i="24"/>
  <c r="E29" i="24"/>
  <c r="D29" i="24"/>
  <c r="C29" i="24"/>
  <c r="B28" i="24"/>
  <c r="S28" i="24" s="1"/>
  <c r="S27" i="24"/>
  <c r="B26" i="24"/>
  <c r="S26" i="24" s="1"/>
  <c r="S25" i="24"/>
  <c r="R22" i="24"/>
  <c r="Q22" i="24"/>
  <c r="O22" i="24"/>
  <c r="N22" i="24"/>
  <c r="M22" i="24"/>
  <c r="L22" i="24"/>
  <c r="K22" i="24"/>
  <c r="J22" i="24"/>
  <c r="I22" i="24"/>
  <c r="H22" i="24"/>
  <c r="G22" i="24"/>
  <c r="F22" i="24"/>
  <c r="E22" i="24"/>
  <c r="D22" i="24"/>
  <c r="C22" i="24"/>
  <c r="P21" i="24"/>
  <c r="P22" i="24" s="1"/>
  <c r="S20" i="24"/>
  <c r="B19" i="24"/>
  <c r="S19" i="24" s="1"/>
  <c r="B18" i="24"/>
  <c r="S18" i="24" s="1"/>
  <c r="B17" i="24"/>
  <c r="S17" i="24" s="1"/>
  <c r="S16" i="24"/>
  <c r="B15" i="24"/>
  <c r="S15" i="24" s="1"/>
  <c r="S14" i="24"/>
  <c r="B13" i="24"/>
  <c r="S13" i="24" s="1"/>
  <c r="R11" i="24"/>
  <c r="Q11" i="24"/>
  <c r="Q23" i="24" s="1"/>
  <c r="O11" i="24"/>
  <c r="N11" i="24"/>
  <c r="M11" i="24"/>
  <c r="L11" i="24"/>
  <c r="I11" i="24"/>
  <c r="G11" i="24"/>
  <c r="E11" i="24"/>
  <c r="D11" i="24"/>
  <c r="C11" i="24"/>
  <c r="S10" i="24"/>
  <c r="B9" i="24"/>
  <c r="S9" i="24" s="1"/>
  <c r="B8" i="24"/>
  <c r="S8" i="24" s="1"/>
  <c r="P7" i="24"/>
  <c r="P11" i="24" s="1"/>
  <c r="S6" i="24"/>
  <c r="S5" i="24"/>
  <c r="K4" i="24"/>
  <c r="K11" i="24" s="1"/>
  <c r="J4" i="24"/>
  <c r="J11" i="24" s="1"/>
  <c r="H4" i="24"/>
  <c r="H11" i="24" s="1"/>
  <c r="F4" i="24"/>
  <c r="F11" i="24" s="1"/>
  <c r="B4" i="24"/>
  <c r="G23" i="24" l="1"/>
  <c r="G30" i="24" s="1"/>
  <c r="O23" i="24"/>
  <c r="O30" i="24" s="1"/>
  <c r="I23" i="24"/>
  <c r="F23" i="24"/>
  <c r="F30" i="24" s="1"/>
  <c r="N23" i="24"/>
  <c r="N30" i="24" s="1"/>
  <c r="R23" i="24"/>
  <c r="R30" i="24" s="1"/>
  <c r="J23" i="24"/>
  <c r="J30" i="24" s="1"/>
  <c r="C23" i="24"/>
  <c r="C30" i="24" s="1"/>
  <c r="K23" i="24"/>
  <c r="K30" i="24" s="1"/>
  <c r="E23" i="24"/>
  <c r="E30" i="24" s="1"/>
  <c r="B29" i="24"/>
  <c r="L23" i="24"/>
  <c r="L30" i="24" s="1"/>
  <c r="M23" i="24"/>
  <c r="M30" i="24" s="1"/>
  <c r="D23" i="24"/>
  <c r="D30" i="24" s="1"/>
  <c r="S29" i="24"/>
  <c r="S21" i="24"/>
  <c r="S22" i="24" s="1"/>
  <c r="S4" i="24"/>
  <c r="S7" i="24"/>
  <c r="H23" i="24"/>
  <c r="H30" i="24" s="1"/>
  <c r="I30" i="24"/>
  <c r="Q30" i="24"/>
  <c r="P23" i="24"/>
  <c r="P30" i="24" s="1"/>
  <c r="B11" i="24"/>
  <c r="B22" i="24"/>
  <c r="S11" i="24" l="1"/>
  <c r="S23" i="24" s="1"/>
  <c r="S30" i="24" s="1"/>
  <c r="B23" i="24"/>
  <c r="B30" i="24" s="1"/>
</calcChain>
</file>

<file path=xl/sharedStrings.xml><?xml version="1.0" encoding="utf-8"?>
<sst xmlns="http://schemas.openxmlformats.org/spreadsheetml/2006/main" count="2410" uniqueCount="1096">
  <si>
    <t>Note</t>
  </si>
  <si>
    <t>Revenue and income from transactions</t>
  </si>
  <si>
    <t>Output appropriations</t>
  </si>
  <si>
    <t>2.3</t>
  </si>
  <si>
    <t>Special appropriations</t>
  </si>
  <si>
    <t>Interest Income</t>
  </si>
  <si>
    <t>2.4.1</t>
  </si>
  <si>
    <t>Rental income and income from services</t>
  </si>
  <si>
    <t>2.4.2</t>
  </si>
  <si>
    <t>Grants and other income transfers</t>
  </si>
  <si>
    <t>2.4.3</t>
  </si>
  <si>
    <t>Fair value of assets and services received free of charge or for nominal consideration</t>
  </si>
  <si>
    <t>2.4.4</t>
  </si>
  <si>
    <t>Other revenue and income</t>
  </si>
  <si>
    <t>2.4.5</t>
  </si>
  <si>
    <t>Total revenue and income from transactions</t>
  </si>
  <si>
    <t>Expenses from transactions</t>
  </si>
  <si>
    <t>Employee benefits</t>
  </si>
  <si>
    <t>3.1.1(a)</t>
  </si>
  <si>
    <t>Depreciation and amortisation</t>
  </si>
  <si>
    <t>5.1.1</t>
  </si>
  <si>
    <t>Interest expense</t>
  </si>
  <si>
    <t>7.1.2</t>
  </si>
  <si>
    <t>Maintenance</t>
  </si>
  <si>
    <t/>
  </si>
  <si>
    <t>Grant and other expense transfers</t>
  </si>
  <si>
    <t>3.1.2</t>
  </si>
  <si>
    <t>Capital asset charge</t>
  </si>
  <si>
    <t>3.1.3</t>
  </si>
  <si>
    <t>Fair value of assets and services provided free of charge or for nominal consideration</t>
  </si>
  <si>
    <t>3.1.4</t>
  </si>
  <si>
    <t xml:space="preserve">Other operating expenses </t>
  </si>
  <si>
    <t>3.1.5</t>
  </si>
  <si>
    <t>Other property management expenses</t>
  </si>
  <si>
    <t>3.1.6</t>
  </si>
  <si>
    <t>Total expenses from transactions</t>
  </si>
  <si>
    <t>Net result from transactions (net operating balance)</t>
  </si>
  <si>
    <t>Other economic flows included in net result</t>
  </si>
  <si>
    <r>
      <t xml:space="preserve">Net gain/(loss) on non-financial assets </t>
    </r>
    <r>
      <rPr>
        <vertAlign val="superscript"/>
        <sz val="8"/>
        <rFont val="Arial"/>
        <family val="2"/>
      </rPr>
      <t>(i)</t>
    </r>
  </si>
  <si>
    <t>9.2(a)</t>
  </si>
  <si>
    <r>
      <t xml:space="preserve">Net gain/(loss) on financial instruments </t>
    </r>
    <r>
      <rPr>
        <vertAlign val="superscript"/>
        <sz val="8"/>
        <rFont val="Arial"/>
        <family val="2"/>
      </rPr>
      <t>(ii)</t>
    </r>
  </si>
  <si>
    <t>9.2(b)</t>
  </si>
  <si>
    <t>Impairment of joint venture</t>
  </si>
  <si>
    <t>9.2(c)</t>
  </si>
  <si>
    <t>Other gains/(losses) from other economic flows</t>
  </si>
  <si>
    <t>9.2(d)</t>
  </si>
  <si>
    <t>Total other economic flows included in net result</t>
  </si>
  <si>
    <t>Net result</t>
  </si>
  <si>
    <t>Other economic flows – other comprehensive income: Items that will not be reclassified to net result</t>
  </si>
  <si>
    <t>Changes in physical asset revaluation surplus</t>
  </si>
  <si>
    <t>9.4</t>
  </si>
  <si>
    <t>Remeasurement of superannuation defined benefit plans</t>
  </si>
  <si>
    <t>3.1.1(b)</t>
  </si>
  <si>
    <t>Total other economic flows – other comprehensive income</t>
  </si>
  <si>
    <t>Comprehensive result</t>
  </si>
  <si>
    <t>2020
$M</t>
  </si>
  <si>
    <t>2019
$M</t>
  </si>
  <si>
    <t>Notes</t>
  </si>
  <si>
    <t>Assets</t>
  </si>
  <si>
    <t>Financial assets</t>
  </si>
  <si>
    <t>Cash and deposits</t>
  </si>
  <si>
    <t>7.3</t>
  </si>
  <si>
    <t>Receivables</t>
  </si>
  <si>
    <t>6.1</t>
  </si>
  <si>
    <t>Loans</t>
  </si>
  <si>
    <t>6.2</t>
  </si>
  <si>
    <t>Short-term investments - term deposits</t>
  </si>
  <si>
    <t>5.4</t>
  </si>
  <si>
    <t>Total financial assets</t>
  </si>
  <si>
    <t>Non-financial assets</t>
  </si>
  <si>
    <t>Inventories</t>
  </si>
  <si>
    <t>6.6</t>
  </si>
  <si>
    <t>Non-financial physical assets classified as held for sale</t>
  </si>
  <si>
    <t>9.3</t>
  </si>
  <si>
    <t>Property, plant and equipment</t>
  </si>
  <si>
    <t>5.1</t>
  </si>
  <si>
    <t>Intangible assets</t>
  </si>
  <si>
    <t>5.2</t>
  </si>
  <si>
    <t>Investments accounted for using the equity method</t>
  </si>
  <si>
    <t>5.3</t>
  </si>
  <si>
    <t>Other non-financial assets</t>
  </si>
  <si>
    <t>6.3</t>
  </si>
  <si>
    <t>Total non-financial assets</t>
  </si>
  <si>
    <t>Total assets</t>
  </si>
  <si>
    <t>Liabilities</t>
  </si>
  <si>
    <t>Payables</t>
  </si>
  <si>
    <t>6.4</t>
  </si>
  <si>
    <t>Borrowings</t>
  </si>
  <si>
    <t>7.1</t>
  </si>
  <si>
    <t>Employee related provisions</t>
  </si>
  <si>
    <t>Other provisions</t>
  </si>
  <si>
    <t>6.5</t>
  </si>
  <si>
    <t>Total liabilities</t>
  </si>
  <si>
    <t>Net assets</t>
  </si>
  <si>
    <t>Equity</t>
  </si>
  <si>
    <t>Accumulated surplus/(deficit)</t>
  </si>
  <si>
    <t>Physical asset revaluations surplus</t>
  </si>
  <si>
    <t>Contributed capital</t>
  </si>
  <si>
    <t>Net worth</t>
  </si>
  <si>
    <t>Cash flows from operating activities</t>
  </si>
  <si>
    <t>Receipts</t>
  </si>
  <si>
    <t>Receipts of output appropriations</t>
  </si>
  <si>
    <t>Receipts of special appropriations</t>
  </si>
  <si>
    <t>Receipts of funds from other authorities</t>
  </si>
  <si>
    <t>Rent received</t>
  </si>
  <si>
    <t>User charges received - rental properties</t>
  </si>
  <si>
    <t>Interest received</t>
  </si>
  <si>
    <t>Other receipts</t>
  </si>
  <si>
    <r>
      <t xml:space="preserve">GST recovered from Australian Taxation Office </t>
    </r>
    <r>
      <rPr>
        <vertAlign val="superscript"/>
        <sz val="8"/>
        <rFont val="Arial"/>
        <family val="2"/>
      </rPr>
      <t>(i)</t>
    </r>
  </si>
  <si>
    <t>Total receipts</t>
  </si>
  <si>
    <t>Payments</t>
  </si>
  <si>
    <t>Payments of grants and other expense transfers</t>
  </si>
  <si>
    <t>Payments for employee benefits</t>
  </si>
  <si>
    <t>Payments for supplies and services</t>
  </si>
  <si>
    <t>Interest and other costs of finance paid</t>
  </si>
  <si>
    <t>Capital asset charge payments</t>
  </si>
  <si>
    <t>Total payments</t>
  </si>
  <si>
    <t>Net cash flows from/(used in) operating activities</t>
  </si>
  <si>
    <t>7.3.1</t>
  </si>
  <si>
    <t>Cash flows from investing activities</t>
  </si>
  <si>
    <t>Proceeds from the sale of non-financial assets</t>
  </si>
  <si>
    <t>(Purchase)/redemption of short-term investments - term deposits</t>
  </si>
  <si>
    <t>Client loans repaid</t>
  </si>
  <si>
    <t>Payment for non-financial assets</t>
  </si>
  <si>
    <t>Client loans granted</t>
  </si>
  <si>
    <t>Net cash flows from/(used in) investing activities</t>
  </si>
  <si>
    <t>Cash flows from financing activities</t>
  </si>
  <si>
    <t>Net receipts/(payments) for advances</t>
  </si>
  <si>
    <t>Owner contributions by Victorian Government - appropriation for capital expenditure purposes</t>
  </si>
  <si>
    <t>Payments of capital contributions</t>
  </si>
  <si>
    <r>
      <t xml:space="preserve">Repayment of borrowings and principal portion of lease liability (2019: finance leases) </t>
    </r>
    <r>
      <rPr>
        <vertAlign val="superscript"/>
        <sz val="8"/>
        <rFont val="Arial"/>
        <family val="2"/>
      </rPr>
      <t>(ii)</t>
    </r>
  </si>
  <si>
    <t>Net cash flows from/(used in) financing activities</t>
  </si>
  <si>
    <t>Net increase/(decrease) in cash and deposits</t>
  </si>
  <si>
    <t>Cash and deposits at the beginning of the financial year</t>
  </si>
  <si>
    <t>Cash and deposits at the end of the financial year</t>
  </si>
  <si>
    <t>Balance at 1 July 2018</t>
  </si>
  <si>
    <t>Net result for the year</t>
  </si>
  <si>
    <t>Administrative restructure - net assets received</t>
  </si>
  <si>
    <t>4.3</t>
  </si>
  <si>
    <t>Administrative restructure - net assets transferred</t>
  </si>
  <si>
    <t>Capital contribution by Victorian State Government</t>
  </si>
  <si>
    <t>Physical asset revaluation surplus</t>
  </si>
  <si>
    <t>Physical
asset
revaluation
surplus 
$M</t>
  </si>
  <si>
    <t>Accumulated 
surplus/
(deficit) 
$M</t>
  </si>
  <si>
    <t>Contributed capital 
$M</t>
  </si>
  <si>
    <t>Total 
$M</t>
  </si>
  <si>
    <t>Capital contributions to agencies</t>
  </si>
  <si>
    <t xml:space="preserve">Capital transferred to administered entity </t>
  </si>
  <si>
    <t>Balance at 30 June 2019</t>
  </si>
  <si>
    <t>Change in accounting policy (due to AASB 1059)</t>
  </si>
  <si>
    <t>9.12</t>
  </si>
  <si>
    <t>Restated balance at 1 July 2019 
    (after new accounting standards)</t>
  </si>
  <si>
    <t>Change in accounting policy (due to AASB 15)</t>
  </si>
  <si>
    <t>Restated balance at 1 July 2019</t>
  </si>
  <si>
    <t>Administrative restructure - net liabilities transferred</t>
  </si>
  <si>
    <t>Capital transferred to administered entity</t>
  </si>
  <si>
    <t>Balance at 30 June 2020</t>
  </si>
  <si>
    <t>2.3 Summary of compliance with annual parliamentary and special appropriations</t>
  </si>
  <si>
    <t>Appropriations Act</t>
  </si>
  <si>
    <t>Financial Management Act 1994</t>
  </si>
  <si>
    <t>Total parlia-
mentary 
authority
$M</t>
  </si>
  <si>
    <t>Appro-
priations 
applied
$M</t>
  </si>
  <si>
    <t>Annual appro-
priation
$M</t>
  </si>
  <si>
    <t>Advance from Treasurer
$M</t>
  </si>
  <si>
    <t>Section 
3(2)
$M</t>
  </si>
  <si>
    <r>
      <t xml:space="preserve">Section 
29 </t>
    </r>
    <r>
      <rPr>
        <b/>
        <vertAlign val="superscript"/>
        <sz val="8"/>
        <rFont val="Arial"/>
        <family val="2"/>
      </rPr>
      <t xml:space="preserve">(i) </t>
    </r>
    <r>
      <rPr>
        <b/>
        <sz val="8"/>
        <rFont val="Arial"/>
        <family val="2"/>
      </rPr>
      <t xml:space="preserve">
$M</t>
    </r>
  </si>
  <si>
    <r>
      <t xml:space="preserve">Section 
30 </t>
    </r>
    <r>
      <rPr>
        <b/>
        <vertAlign val="superscript"/>
        <sz val="8"/>
        <rFont val="Arial"/>
        <family val="2"/>
      </rPr>
      <t>(ii)</t>
    </r>
    <r>
      <rPr>
        <b/>
        <sz val="8"/>
        <rFont val="Arial"/>
        <family val="2"/>
      </rPr>
      <t xml:space="preserve">
$M</t>
    </r>
  </si>
  <si>
    <t>Section 
32
$M</t>
  </si>
  <si>
    <t>Section 
35 
advances
$M</t>
  </si>
  <si>
    <t>Variance
$M</t>
  </si>
  <si>
    <t>Controlled</t>
  </si>
  <si>
    <t>Provision of outputs</t>
  </si>
  <si>
    <t>(iii)</t>
  </si>
  <si>
    <t>Additions to net assets</t>
  </si>
  <si>
    <t>(iv)</t>
  </si>
  <si>
    <t>Administered</t>
  </si>
  <si>
    <t>Payments made on behalf of the state</t>
  </si>
  <si>
    <t>Total</t>
  </si>
  <si>
    <t>(v)</t>
  </si>
  <si>
    <t>(vi)</t>
  </si>
  <si>
    <t>Appropriation applied</t>
  </si>
  <si>
    <t>Authority</t>
  </si>
  <si>
    <t>Purpose</t>
  </si>
  <si>
    <r>
      <t xml:space="preserve">Section 4.4.11 and 4.6.8 of the </t>
    </r>
    <r>
      <rPr>
        <i/>
        <sz val="8"/>
        <rFont val="Arial"/>
        <family val="2"/>
      </rPr>
      <t>Gambling Regulation Act No. 114 of 2003</t>
    </r>
  </si>
  <si>
    <t>Contribution to the Hospitals and Charities Fund</t>
  </si>
  <si>
    <r>
      <t xml:space="preserve">Section 5.4.6 of the </t>
    </r>
    <r>
      <rPr>
        <i/>
        <sz val="8"/>
        <rFont val="Arial"/>
        <family val="2"/>
      </rPr>
      <t>Gambling Regulation Act No. 114 of 2003</t>
    </r>
  </si>
  <si>
    <t>Contribution to the Hospitals and Charities Fund and Mental Health Fund</t>
  </si>
  <si>
    <r>
      <t xml:space="preserve">Section 114 of the </t>
    </r>
    <r>
      <rPr>
        <i/>
        <sz val="8"/>
        <rFont val="Arial"/>
        <family val="2"/>
      </rPr>
      <t>Casino Control Act No. 47 of 1991</t>
    </r>
  </si>
  <si>
    <r>
      <t xml:space="preserve">Section 3.6.11 of the </t>
    </r>
    <r>
      <rPr>
        <i/>
        <sz val="8"/>
        <rFont val="Arial"/>
        <family val="2"/>
      </rPr>
      <t>Gambling Regulation Act No. 114 of 2003</t>
    </r>
  </si>
  <si>
    <r>
      <t xml:space="preserve">Section 6A.4.4(1) of the </t>
    </r>
    <r>
      <rPr>
        <i/>
        <sz val="8"/>
        <rFont val="Arial"/>
        <family val="2"/>
      </rPr>
      <t>Gambling Regulation Act No. 114 of 2003</t>
    </r>
  </si>
  <si>
    <r>
      <t xml:space="preserve">Section 10 of the </t>
    </r>
    <r>
      <rPr>
        <i/>
        <sz val="8"/>
        <rFont val="Arial"/>
        <family val="2"/>
      </rPr>
      <t>Financial Management Act 1994</t>
    </r>
  </si>
  <si>
    <t>Access to various Commonwealth grants - provision of outputs</t>
  </si>
  <si>
    <t>Total special appropriations - Provision of outputs</t>
  </si>
  <si>
    <t>Access to various Commonwealth grants - ATNAB</t>
  </si>
  <si>
    <t>Total special appropriations - Additions to net assets</t>
  </si>
  <si>
    <t>Total special appropriations</t>
  </si>
  <si>
    <t>2.4.1 Interest income</t>
  </si>
  <si>
    <t>Interest from financial assets</t>
  </si>
  <si>
    <t>- Interest on short term deposits</t>
  </si>
  <si>
    <t>- Interest from loans</t>
  </si>
  <si>
    <t>Total interest</t>
  </si>
  <si>
    <t>2.4.2 Rental Income and income from services</t>
  </si>
  <si>
    <t>Rental income raised</t>
  </si>
  <si>
    <t>Rental rebates</t>
  </si>
  <si>
    <t>Rental subsidies - welfare organisations</t>
  </si>
  <si>
    <t>Shared Home Ownership Scheme - rent raised</t>
  </si>
  <si>
    <t>Total net rent receivable</t>
  </si>
  <si>
    <t>Total user charges - rental properties</t>
  </si>
  <si>
    <t>Rendering of services</t>
  </si>
  <si>
    <t>Total rental income and income from services</t>
  </si>
  <si>
    <t>Department of Treasury and Finance</t>
  </si>
  <si>
    <t>Department of Education and Training</t>
  </si>
  <si>
    <t>Department of Economic Development, Jobs, Transport and Resources</t>
  </si>
  <si>
    <t>Department of Environment, Land, Water and Planning</t>
  </si>
  <si>
    <t>Department of Justice and Regulation</t>
  </si>
  <si>
    <t>Department of Jobs, Precincts and Regions</t>
  </si>
  <si>
    <t>Department of Premier and Cabinet</t>
  </si>
  <si>
    <t>Department of Transport</t>
  </si>
  <si>
    <t>Other state departments</t>
  </si>
  <si>
    <t>Court Services Victoria</t>
  </si>
  <si>
    <t>Commonwealth Government</t>
  </si>
  <si>
    <t>Development Victoria</t>
  </si>
  <si>
    <t>WorkSafe Victoria</t>
  </si>
  <si>
    <t>Other public bodies</t>
  </si>
  <si>
    <t>Total grants and other income transfers</t>
  </si>
  <si>
    <t>2.4.4 Fair value of services received free of charge or for nominal consideration</t>
  </si>
  <si>
    <t>Land received at fair value</t>
  </si>
  <si>
    <t>Buildings received at fair value</t>
  </si>
  <si>
    <t>Plant and equipment received at fair value</t>
  </si>
  <si>
    <t>Other assets received free of charge</t>
  </si>
  <si>
    <t>Resources received free of charge</t>
  </si>
  <si>
    <t>Total fair value of assets and services received free of charge or for nominal consideration</t>
  </si>
  <si>
    <t>State trust accounts</t>
  </si>
  <si>
    <t>Other</t>
  </si>
  <si>
    <t>Total other income</t>
  </si>
  <si>
    <t>User charges, or sales of goods and services</t>
  </si>
  <si>
    <t>Albury Wodonga Health (Capital)</t>
  </si>
  <si>
    <t>Albury Wodonga Health (Output)</t>
  </si>
  <si>
    <t>Community Residential Units Accommodation charges includes full Board and Lodging Model (Output)</t>
  </si>
  <si>
    <t>Department of Veteran Affairs Hospital Services (Output)</t>
  </si>
  <si>
    <t>Health Technology Services (Output)</t>
  </si>
  <si>
    <t>Revenue for Services Provided for the National Disability Insurance Agency (Output)</t>
  </si>
  <si>
    <t>Seniors Card Directory Advertising (Output)</t>
  </si>
  <si>
    <t>Seniors Festival Advertising and Sponsorship (Output)</t>
  </si>
  <si>
    <t>Transport Accident Commission Agreement (Output)</t>
  </si>
  <si>
    <t>Asset sales</t>
  </si>
  <si>
    <t>Proceeds from sale of land and buildings (Capital)</t>
  </si>
  <si>
    <t>Commonwealth Specific Purpose Payments</t>
  </si>
  <si>
    <t>National Partnership Agreements</t>
  </si>
  <si>
    <t>Adult Public Dental Services (Output)</t>
  </si>
  <si>
    <t>Albury-Wodonga Cardiac Catheterisation Laboratory (Capital)</t>
  </si>
  <si>
    <t>COVID-19 Domestic &amp; Family Violence response</t>
  </si>
  <si>
    <t>Encouraging More Clinical Trials in Australia (Output)</t>
  </si>
  <si>
    <t>Essential Vaccines (Output)</t>
  </si>
  <si>
    <t>Expansion of the BreastScreen Australia Program (Output)</t>
  </si>
  <si>
    <t>Family Law Information Sharing</t>
  </si>
  <si>
    <t>Health Services - National Bowel Cancer Screening Program (Output)</t>
  </si>
  <si>
    <t>Health Services - OzFoodNet (Output)</t>
  </si>
  <si>
    <t>Health Services - Vaccine-Preventable Diseases Surveillance Program (Output)</t>
  </si>
  <si>
    <t>Health Services - Victorian Cytology Service (Output)</t>
  </si>
  <si>
    <t>Statewide Enhancements to Regional Cancer Services (Capital)</t>
  </si>
  <si>
    <t>National Housing and Homelessness Agreement</t>
  </si>
  <si>
    <t>Pay Equity for the Social and Community Services Sector (Output)</t>
  </si>
  <si>
    <t>Specialist Dementia Care Program</t>
  </si>
  <si>
    <t>Specialist Disability Services for over 65s (Output)</t>
  </si>
  <si>
    <t>Aged Care Assessment (Output)</t>
  </si>
  <si>
    <t>Home Support Program (Output)</t>
  </si>
  <si>
    <t>Regional Assessment Services (Output)</t>
  </si>
  <si>
    <t>Human Quarantine Services (Output)</t>
  </si>
  <si>
    <t>Mental Health Professional Online Development</t>
  </si>
  <si>
    <t>National Reform Agenda for Organ and Tissue Donation (Output)</t>
  </si>
  <si>
    <t>Continuity of Support Services for clients over 65 (Output)</t>
  </si>
  <si>
    <t>Unattached Refugee Children (Output)</t>
  </si>
  <si>
    <t>Women's Safety Measures - Keeping Women Safe in Their Homes (Output)</t>
  </si>
  <si>
    <t>Women's Safety Measures - Local Support Coordinator (Output)</t>
  </si>
  <si>
    <t>Total annotated income agreements</t>
  </si>
  <si>
    <t>3.1 Expenses incurred in delivery of services</t>
  </si>
  <si>
    <t>Total expenses incurred in delivery of services</t>
  </si>
  <si>
    <t>Defined contribution superannuation expense</t>
  </si>
  <si>
    <t>Defined benefit superannuation expense</t>
  </si>
  <si>
    <t>Termination benefits</t>
  </si>
  <si>
    <t>Salaries and wages, annual leave and long service leave</t>
  </si>
  <si>
    <t>Total employee benefits</t>
  </si>
  <si>
    <t>Current provisions</t>
  </si>
  <si>
    <t>Annual leave</t>
  </si>
  <si>
    <t>Unconditional and expected to be settled within 12 months</t>
  </si>
  <si>
    <t>Unconditional and expected to be settled after 12 months</t>
  </si>
  <si>
    <t>Maternity leave</t>
  </si>
  <si>
    <t>Long service leave</t>
  </si>
  <si>
    <t>Superannuation</t>
  </si>
  <si>
    <t>Provisions for on-costs</t>
  </si>
  <si>
    <t>Total current provisions for employee benefits</t>
  </si>
  <si>
    <t>Non-current provisions</t>
  </si>
  <si>
    <t>Conditional long service leave entitlements</t>
  </si>
  <si>
    <t>Total non-current provisions for employee benefits</t>
  </si>
  <si>
    <t>Total provisions for employee benefits</t>
  </si>
  <si>
    <t>2020 
$M</t>
  </si>
  <si>
    <t>Opening balance</t>
  </si>
  <si>
    <t>Net movement in provisions recognised</t>
  </si>
  <si>
    <t>Unwind of discount and effect of changes in the discount rate</t>
  </si>
  <si>
    <t>Closing balance</t>
  </si>
  <si>
    <t>Current</t>
  </si>
  <si>
    <t>Non-current</t>
  </si>
  <si>
    <t>Reconciliation of the superannuation liability in the balance sheet</t>
  </si>
  <si>
    <t>Defined benefit obligation</t>
  </si>
  <si>
    <t>Net liability/(asset)</t>
  </si>
  <si>
    <t>Total obligation and liability in the balance sheet</t>
  </si>
  <si>
    <t>Represented by:</t>
  </si>
  <si>
    <t>Current liability</t>
  </si>
  <si>
    <t>Non-current liability</t>
  </si>
  <si>
    <t>Total liability</t>
  </si>
  <si>
    <t>Principal actuarial assumptions</t>
  </si>
  <si>
    <t>Discount rate</t>
  </si>
  <si>
    <t>Expected return on plan assets</t>
  </si>
  <si>
    <t>Expected rate of salary increase</t>
  </si>
  <si>
    <t>Inflation</t>
  </si>
  <si>
    <t>Opening balance of defined benefit obligation</t>
  </si>
  <si>
    <t>Interest cost</t>
  </si>
  <si>
    <t>Actuarial losses/(gains)</t>
  </si>
  <si>
    <t>Benefits paid</t>
  </si>
  <si>
    <t>Closing balance of defined benefit obligation</t>
  </si>
  <si>
    <t>Contributions from the employer</t>
  </si>
  <si>
    <t>Closing balance of plan assets</t>
  </si>
  <si>
    <t>Total expense recognised in respect of defined benefit plans</t>
  </si>
  <si>
    <t>3.1.1 Superannuation contributions</t>
  </si>
  <si>
    <t>Defined benefit plans</t>
  </si>
  <si>
    <t>State superannuation fund</t>
  </si>
  <si>
    <t>Defined contribution plans</t>
  </si>
  <si>
    <t>VicSuper</t>
  </si>
  <si>
    <t>Paid contribution for the year</t>
  </si>
  <si>
    <t>Contribution outstanding at year end</t>
  </si>
  <si>
    <t>3.1.2 Grants and other expense transfers</t>
  </si>
  <si>
    <t>State contributions to the Administrator of the Victoria Health Funding Pool</t>
  </si>
  <si>
    <t>Public hospitals</t>
  </si>
  <si>
    <t>Monash Health</t>
  </si>
  <si>
    <t>Melbourne Health</t>
  </si>
  <si>
    <t>Alfred Health</t>
  </si>
  <si>
    <t>Peter MacCallum Cancer Centre</t>
  </si>
  <si>
    <t>Western Health</t>
  </si>
  <si>
    <t>The Royal Children's Hospital</t>
  </si>
  <si>
    <t>Eastern Health</t>
  </si>
  <si>
    <t>Austin Health</t>
  </si>
  <si>
    <t>Barwon Health</t>
  </si>
  <si>
    <t>Albury Wodonga Health</t>
  </si>
  <si>
    <t>Goulburn Valley Health</t>
  </si>
  <si>
    <t>Bendigo Health</t>
  </si>
  <si>
    <t>Ballarat Health Services</t>
  </si>
  <si>
    <t>Peninsula Health</t>
  </si>
  <si>
    <t>Northern Health</t>
  </si>
  <si>
    <t>The Royal Women's Hospital</t>
  </si>
  <si>
    <t>Latrobe Regional Hospital</t>
  </si>
  <si>
    <t>South West Healthcare</t>
  </si>
  <si>
    <t>The Royal Victorian Eye and Ear Hospital</t>
  </si>
  <si>
    <t>Other public hospitals with payments totalling less than $30 million</t>
  </si>
  <si>
    <t>Denominational hospitals</t>
  </si>
  <si>
    <t>St Vincent's Hospital (Melbourne) Limited</t>
  </si>
  <si>
    <t>Mercy Hospitals Victoria Limited</t>
  </si>
  <si>
    <t>Other denominational hospitals with payments totalling less than $30 million</t>
  </si>
  <si>
    <t>Ambulance services</t>
  </si>
  <si>
    <t>Ambulance Victoria</t>
  </si>
  <si>
    <t>Other state government agencies</t>
  </si>
  <si>
    <t>Dental Health Services Victoria</t>
  </si>
  <si>
    <t>Victorian Institute of Forensic Mental Health</t>
  </si>
  <si>
    <t>Victorian Health Promotion Foundation</t>
  </si>
  <si>
    <t>BreastScreen Victoria Inc</t>
  </si>
  <si>
    <t>Other state government agencies with payments totalling less than $30 million</t>
  </si>
  <si>
    <t>Local councils</t>
  </si>
  <si>
    <t>Casey City Council</t>
  </si>
  <si>
    <t>Wyndham City Council</t>
  </si>
  <si>
    <t>City of Greater Geelong</t>
  </si>
  <si>
    <t>City of Whittlesea</t>
  </si>
  <si>
    <t>City of Greater Dandenong</t>
  </si>
  <si>
    <t>Hume City Council</t>
  </si>
  <si>
    <t>City of Melton</t>
  </si>
  <si>
    <t>Brimbank City Council</t>
  </si>
  <si>
    <t>Other local councils with payments totalling less than $5 million</t>
  </si>
  <si>
    <t>National Blood Authority</t>
  </si>
  <si>
    <t>Department of Health and Ageing</t>
  </si>
  <si>
    <t>Other Commonwealth Government with payments totalling less than $30 million</t>
  </si>
  <si>
    <t>Non-government agencies and individuals</t>
  </si>
  <si>
    <t>Scope Vic Ltd</t>
  </si>
  <si>
    <t>Anglicare Victoria</t>
  </si>
  <si>
    <t>Wesley Mission Victoria</t>
  </si>
  <si>
    <t>Life Without Barriers</t>
  </si>
  <si>
    <t>Berry Street Victoria Incorporated</t>
  </si>
  <si>
    <t>Mackillop Family Services Limited</t>
  </si>
  <si>
    <t>Salvation Army Property Trust</t>
  </si>
  <si>
    <t>Melba Support Services Australia Ltd</t>
  </si>
  <si>
    <t>Healthscope Operations Pty Ltd</t>
  </si>
  <si>
    <t>Epworth Healthcare</t>
  </si>
  <si>
    <t>Victorian Aboriginal Child Care Agency</t>
  </si>
  <si>
    <t>Optia Ltd</t>
  </si>
  <si>
    <t>Ramsay Health Care</t>
  </si>
  <si>
    <t>Aruma</t>
  </si>
  <si>
    <t>Cabrini Health Limited</t>
  </si>
  <si>
    <t>Launch Housing Limited</t>
  </si>
  <si>
    <t>St John of God Health Care</t>
  </si>
  <si>
    <t>Cohealth Ltd</t>
  </si>
  <si>
    <t>St Vincent's Private Hospital</t>
  </si>
  <si>
    <t>Melbourne City Mission Inc</t>
  </si>
  <si>
    <t>The University of Melbourne</t>
  </si>
  <si>
    <t>Client/Assistance Payments</t>
  </si>
  <si>
    <t>Other non-government agencies with payments totalling less than $30 million</t>
  </si>
  <si>
    <t>Total grants and other expense transfers</t>
  </si>
  <si>
    <t>3.1.3 Capital asset charge</t>
  </si>
  <si>
    <t>3.1.4 Fair value of assets and services provided free of charge or for nominal consideration</t>
  </si>
  <si>
    <r>
      <t xml:space="preserve">Land at fair value </t>
    </r>
    <r>
      <rPr>
        <vertAlign val="superscript"/>
        <sz val="8"/>
        <rFont val="Arial"/>
        <family val="2"/>
      </rPr>
      <t>(i)</t>
    </r>
  </si>
  <si>
    <r>
      <t xml:space="preserve">Buildings at fair value </t>
    </r>
    <r>
      <rPr>
        <vertAlign val="superscript"/>
        <sz val="8"/>
        <rFont val="Arial"/>
        <family val="2"/>
      </rPr>
      <t>(ii)</t>
    </r>
  </si>
  <si>
    <r>
      <t xml:space="preserve">Resources provided free of charge </t>
    </r>
    <r>
      <rPr>
        <vertAlign val="superscript"/>
        <sz val="8"/>
        <rFont val="Arial"/>
        <family val="2"/>
      </rPr>
      <t>(iii)</t>
    </r>
  </si>
  <si>
    <t>Total fair value of assets and services provided free of charge or for nominal consideration</t>
  </si>
  <si>
    <t>3.1.5 Other operating expenses</t>
  </si>
  <si>
    <t>Accommodation and property services</t>
  </si>
  <si>
    <t>Administrative costs</t>
  </si>
  <si>
    <t>Short-term lease expenses</t>
  </si>
  <si>
    <t>Variable lease expenses</t>
  </si>
  <si>
    <t>Information, communications and technology costs</t>
  </si>
  <si>
    <t>Medicines and drugs / pharmacy supplies</t>
  </si>
  <si>
    <t>Direct care operating costs</t>
  </si>
  <si>
    <t>Total other operating expenses</t>
  </si>
  <si>
    <t>3.1.6 Other property management expenses</t>
  </si>
  <si>
    <t>Rates to local authorities</t>
  </si>
  <si>
    <r>
      <t xml:space="preserve">Rental property lease expenses </t>
    </r>
    <r>
      <rPr>
        <vertAlign val="superscript"/>
        <sz val="8"/>
        <rFont val="Arial"/>
        <family val="2"/>
      </rPr>
      <t>(i)</t>
    </r>
  </si>
  <si>
    <t>Tenant utilities and other expenses</t>
  </si>
  <si>
    <t>Total other property management expenses</t>
  </si>
  <si>
    <r>
      <t xml:space="preserve">Output group </t>
    </r>
    <r>
      <rPr>
        <b/>
        <vertAlign val="superscript"/>
        <sz val="7"/>
        <rFont val="Arial"/>
        <family val="2"/>
      </rPr>
      <t xml:space="preserve">(i) </t>
    </r>
    <r>
      <rPr>
        <b/>
        <sz val="7"/>
        <rFont val="Arial"/>
        <family val="2"/>
      </rPr>
      <t xml:space="preserve">
2020</t>
    </r>
  </si>
  <si>
    <t>Income from transactions</t>
  </si>
  <si>
    <t>Interest income</t>
  </si>
  <si>
    <t>Other operating expenses</t>
  </si>
  <si>
    <t>Grants and other expense transfers</t>
  </si>
  <si>
    <t>Net gain/(loss) on non-financial assets</t>
  </si>
  <si>
    <t>Net gain/(loss) on financial instruments</t>
  </si>
  <si>
    <t>4.1.2 Departmental outputs: Controlled income and expenses Previous Year</t>
  </si>
  <si>
    <r>
      <t xml:space="preserve">Output group </t>
    </r>
    <r>
      <rPr>
        <b/>
        <vertAlign val="superscript"/>
        <sz val="7"/>
        <rFont val="Arial"/>
        <family val="2"/>
      </rPr>
      <t xml:space="preserve">(i) </t>
    </r>
    <r>
      <rPr>
        <b/>
        <sz val="7"/>
        <rFont val="Arial"/>
        <family val="2"/>
      </rPr>
      <t xml:space="preserve">
2019</t>
    </r>
  </si>
  <si>
    <t>1
$M</t>
  </si>
  <si>
    <t>2
$M</t>
  </si>
  <si>
    <t>3
$M</t>
  </si>
  <si>
    <t>4
$M</t>
  </si>
  <si>
    <t>5
$M</t>
  </si>
  <si>
    <t>6
$M</t>
  </si>
  <si>
    <t>7
$M</t>
  </si>
  <si>
    <t>8
$M</t>
  </si>
  <si>
    <t>9
$M</t>
  </si>
  <si>
    <t>10
$M</t>
  </si>
  <si>
    <t>11
$M</t>
  </si>
  <si>
    <t>12
$M</t>
  </si>
  <si>
    <t>13
$M</t>
  </si>
  <si>
    <t>14
$M</t>
  </si>
  <si>
    <t>15
$M</t>
  </si>
  <si>
    <t>16
$M</t>
  </si>
  <si>
    <t>Elimin-
ation
$M</t>
  </si>
  <si>
    <t>Total
$M</t>
  </si>
  <si>
    <t>-</t>
  </si>
  <si>
    <t>4.1.2 Departmental outputs: Controlled income and expenses Current Year</t>
  </si>
  <si>
    <t>4.2.1 Administered income and expenses - current year</t>
  </si>
  <si>
    <r>
      <t xml:space="preserve">Output group </t>
    </r>
    <r>
      <rPr>
        <b/>
        <vertAlign val="superscript"/>
        <sz val="7"/>
        <rFont val="Arial"/>
        <family val="2"/>
      </rPr>
      <t xml:space="preserve">(i)(ii) </t>
    </r>
    <r>
      <rPr>
        <b/>
        <sz val="7"/>
        <rFont val="Arial"/>
        <family val="2"/>
      </rPr>
      <t xml:space="preserve">
2020</t>
    </r>
  </si>
  <si>
    <t>Administered income from transactions</t>
  </si>
  <si>
    <t>Commonwealth contribution to the national health reform</t>
  </si>
  <si>
    <t>State contribution to the national health reform</t>
  </si>
  <si>
    <t>State contribution to the National Disability Insurance Agency</t>
  </si>
  <si>
    <t>Commonwealth grants</t>
  </si>
  <si>
    <t>Sales of goods and services</t>
  </si>
  <si>
    <t>Appropriations - payments made on behalf of the state</t>
  </si>
  <si>
    <t>Fees</t>
  </si>
  <si>
    <t>Total administered revenue and income from transactions</t>
  </si>
  <si>
    <t>Administered expenses from transactions</t>
  </si>
  <si>
    <t>Payments into the consolidated fund</t>
  </si>
  <si>
    <t>Payment from the national health funding pool to the departmental controlled entity</t>
  </si>
  <si>
    <t>Total administered expenses from transactions</t>
  </si>
  <si>
    <t>Total administered net result from transactions</t>
  </si>
  <si>
    <t>Administered other economic flows included in net result</t>
  </si>
  <si>
    <t>Total administered other economic flows</t>
  </si>
  <si>
    <t>Administered net result</t>
  </si>
  <si>
    <t>4.2.1 Administered income and expenses - previous year</t>
  </si>
  <si>
    <r>
      <t xml:space="preserve">Output group </t>
    </r>
    <r>
      <rPr>
        <b/>
        <vertAlign val="superscript"/>
        <sz val="7"/>
        <rFont val="Arial"/>
        <family val="2"/>
      </rPr>
      <t xml:space="preserve">(i)(ii) </t>
    </r>
    <r>
      <rPr>
        <b/>
        <sz val="7"/>
        <rFont val="Arial"/>
        <family val="2"/>
      </rPr>
      <t xml:space="preserve">
2019</t>
    </r>
  </si>
  <si>
    <t>4.2.2 Administered assets and liabilities</t>
  </si>
  <si>
    <t>Administered assets</t>
  </si>
  <si>
    <t>Trust funds</t>
  </si>
  <si>
    <t>Total administered assets</t>
  </si>
  <si>
    <t>Administered liabilities</t>
  </si>
  <si>
    <t>Financial liabilities</t>
  </si>
  <si>
    <t>Amounts payable to the consolidated fund</t>
  </si>
  <si>
    <t>Total administered liabilities</t>
  </si>
  <si>
    <t>Total administered net assets</t>
  </si>
  <si>
    <t>Public and denominational hospitals</t>
  </si>
  <si>
    <t>Northeast Health Wangaratta</t>
  </si>
  <si>
    <t>Ramsay Health Care Limited</t>
  </si>
  <si>
    <t>West Gippsland Health Care Group</t>
  </si>
  <si>
    <t>Wimmera Health Care Group</t>
  </si>
  <si>
    <t>Bairnsdale Regional Health Service</t>
  </si>
  <si>
    <t>Echuca Regional Health</t>
  </si>
  <si>
    <t>Central Gippsland Health Service</t>
  </si>
  <si>
    <t>Bass Coast Health</t>
  </si>
  <si>
    <t>Djerriwarrh Health Services</t>
  </si>
  <si>
    <t>Western District Health Service</t>
  </si>
  <si>
    <t>Swan Hill District Health</t>
  </si>
  <si>
    <t>Colac Area Health</t>
  </si>
  <si>
    <t>Portland District Health</t>
  </si>
  <si>
    <t>Commonwealth government</t>
  </si>
  <si>
    <t>National Disability Insurance Agency</t>
  </si>
  <si>
    <t>Cross Border with other jurisdictions</t>
  </si>
  <si>
    <t>Other organisations with payments totalling less than $10 million</t>
  </si>
  <si>
    <t>4.3 Restructuring of administrative arrangements</t>
  </si>
  <si>
    <t>Prepayment</t>
  </si>
  <si>
    <t>2020 Transfer in
$M</t>
  </si>
  <si>
    <t>2020 Transfer out
$M</t>
  </si>
  <si>
    <t>2020 Transfer total
$M</t>
  </si>
  <si>
    <t>Net assets recognised/(transferred)</t>
  </si>
  <si>
    <t>Net capital contribution from the Crown</t>
  </si>
  <si>
    <t>Gross carrying amount</t>
  </si>
  <si>
    <t>Accumulated depreciation</t>
  </si>
  <si>
    <t>Net carrying amount</t>
  </si>
  <si>
    <t>Land at fair value</t>
  </si>
  <si>
    <t>Buildings at fair value</t>
  </si>
  <si>
    <t>Plant, equipment and vehicles at fair value</t>
  </si>
  <si>
    <t>Motor vehicles at fair value</t>
  </si>
  <si>
    <t>Assets under construction at cost</t>
  </si>
  <si>
    <t>5.1 Total property, plant and equipment</t>
  </si>
  <si>
    <t>Land</t>
  </si>
  <si>
    <t>$M</t>
  </si>
  <si>
    <r>
      <t>Opening balance - 1 July 2019</t>
    </r>
    <r>
      <rPr>
        <b/>
        <vertAlign val="superscript"/>
        <sz val="8"/>
        <rFont val="Arial"/>
        <family val="2"/>
      </rPr>
      <t xml:space="preserve"> (i)</t>
    </r>
  </si>
  <si>
    <t>Additions</t>
  </si>
  <si>
    <r>
      <t xml:space="preserve">Transfers </t>
    </r>
    <r>
      <rPr>
        <vertAlign val="superscript"/>
        <sz val="8"/>
        <rFont val="Arial"/>
        <family val="2"/>
      </rPr>
      <t>(ii)</t>
    </r>
  </si>
  <si>
    <t>Lease modifications</t>
  </si>
  <si>
    <t>Disposals</t>
  </si>
  <si>
    <t>Buildings</t>
  </si>
  <si>
    <t>Plant and equipment</t>
  </si>
  <si>
    <t>Motor vehicles</t>
  </si>
  <si>
    <t>Depreciation</t>
  </si>
  <si>
    <t>Closing balance - 30 June 2020</t>
  </si>
  <si>
    <t>Intangible assets at fair value</t>
  </si>
  <si>
    <t>Assets under construction</t>
  </si>
  <si>
    <t>Health and Welfare</t>
  </si>
  <si>
    <t>Public Administration</t>
  </si>
  <si>
    <t>Housing</t>
  </si>
  <si>
    <t>Plant, equipment and vehicles</t>
  </si>
  <si>
    <t>Motor vehicles under finance lease</t>
  </si>
  <si>
    <t>Right-of-use assets</t>
  </si>
  <si>
    <t>Service concession assets</t>
  </si>
  <si>
    <t>Aggregate depreciation and amortisation allocated</t>
  </si>
  <si>
    <t>Less depreciation and amortisation capitalised to carrying amount of other assets during the year</t>
  </si>
  <si>
    <t>Total depreciation and amortisation</t>
  </si>
  <si>
    <t>Nature based classification</t>
  </si>
  <si>
    <t>Rental property</t>
  </si>
  <si>
    <t>Community services</t>
  </si>
  <si>
    <t>Right-of-use land</t>
  </si>
  <si>
    <t>Service concession land</t>
  </si>
  <si>
    <t>Less accumulated depreciation</t>
  </si>
  <si>
    <t>Less allowance for Shared Home Ownership Scheme equity conversion</t>
  </si>
  <si>
    <t>Total land at fair value</t>
  </si>
  <si>
    <t>Other property - regional offices</t>
  </si>
  <si>
    <t>Right-of-use buildings</t>
  </si>
  <si>
    <t>Service concession buildings</t>
  </si>
  <si>
    <t>Total buildings at fair value</t>
  </si>
  <si>
    <t>Right-of-use plant and equipment</t>
  </si>
  <si>
    <t>Service concession plant and equipment</t>
  </si>
  <si>
    <t>Right-of-use motor vehicles</t>
  </si>
  <si>
    <t>Total plant, equipment and vehicles at fair value</t>
  </si>
  <si>
    <t>Other property</t>
  </si>
  <si>
    <t>Service concession assets under construction</t>
  </si>
  <si>
    <t>Total assets under construction at cost</t>
  </si>
  <si>
    <t>Net carrying amount of property, plant and equipment</t>
  </si>
  <si>
    <t>5.1.3 Reconciliation of movements in carrying value of property, plant and equipment</t>
  </si>
  <si>
    <t>Balance at 1 July 2019</t>
  </si>
  <si>
    <t>Recognition of service concession asset on initial application of AASB 1059 - adjustment to comparative figures</t>
  </si>
  <si>
    <t>Recognition of service concession asset depreciation - restatement of comparative figures</t>
  </si>
  <si>
    <t>Recognition of right-of-use assets on initial application of AASB 16</t>
  </si>
  <si>
    <t>Adjusted balance at 1 July 2019</t>
  </si>
  <si>
    <t>Capital contributed from asset transfers</t>
  </si>
  <si>
    <t>Machinery of government transfer in/(out)</t>
  </si>
  <si>
    <t>Land at fair value 
$M</t>
  </si>
  <si>
    <t>Buildings at fair value 
$M</t>
  </si>
  <si>
    <t>Plant, equipment and vehicles at fair value 
$M</t>
  </si>
  <si>
    <t>Motor vehicles at fair value 
$M</t>
  </si>
  <si>
    <t>Assets under construction at cost 
$M</t>
  </si>
  <si>
    <t>Administrative instrument transfers</t>
  </si>
  <si>
    <t>Net revaluation increments/(decrements)</t>
  </si>
  <si>
    <t>Asset impairment</t>
  </si>
  <si>
    <t>Fair value of assets received free of charge or for nominal considerations</t>
  </si>
  <si>
    <t>Fair value of assets provided free of charge or for nominal considerations</t>
  </si>
  <si>
    <t>Transfers in/(out) of assets under construction</t>
  </si>
  <si>
    <t>Transfers between classes</t>
  </si>
  <si>
    <t>Transfers to provision for equity reduction</t>
  </si>
  <si>
    <t>Transfers (to)/from assets held for sale</t>
  </si>
  <si>
    <t>Other changes</t>
  </si>
  <si>
    <t>Additions from internal development</t>
  </si>
  <si>
    <t>Disposals or classified as held for sale</t>
  </si>
  <si>
    <t>Accumulated amortisation and impairment</t>
  </si>
  <si>
    <t>Amortisation of intangible produced assets</t>
  </si>
  <si>
    <t>Net book value at end of financial year</t>
  </si>
  <si>
    <t>5.3 Investments accounted for using the equity method</t>
  </si>
  <si>
    <r>
      <t xml:space="preserve">Short-term investments - term deposits </t>
    </r>
    <r>
      <rPr>
        <vertAlign val="superscript"/>
        <sz val="8"/>
        <rFont val="Arial"/>
        <family val="2"/>
      </rPr>
      <t>(i)</t>
    </r>
  </si>
  <si>
    <t>Total short-term investments - term deposits</t>
  </si>
  <si>
    <t>6.1 Receivables</t>
  </si>
  <si>
    <t>Current receivables</t>
  </si>
  <si>
    <t xml:space="preserve">Contractual </t>
  </si>
  <si>
    <t>Tenants in arrears</t>
  </si>
  <si>
    <t>Other receivables</t>
  </si>
  <si>
    <t>Less allowance for impairment losses of contractual receivables</t>
  </si>
  <si>
    <t>Statutory</t>
  </si>
  <si>
    <t>Amounts owing from Victorian Government</t>
  </si>
  <si>
    <t>GST input tax credit recoverable</t>
  </si>
  <si>
    <t>Total current receivables</t>
  </si>
  <si>
    <t>Non-current receivables</t>
  </si>
  <si>
    <t>Total non-current receivables</t>
  </si>
  <si>
    <t>Total receivables</t>
  </si>
  <si>
    <t>6.2 Loans</t>
  </si>
  <si>
    <t>Current loans</t>
  </si>
  <si>
    <t>Contractual</t>
  </si>
  <si>
    <t>Fixed interest home loans</t>
  </si>
  <si>
    <t>Indexed interest home loans</t>
  </si>
  <si>
    <t>Other loans</t>
  </si>
  <si>
    <t>Total current loans</t>
  </si>
  <si>
    <t>Non-current loans</t>
  </si>
  <si>
    <t>Variable interest home loans</t>
  </si>
  <si>
    <t>Community housing loans</t>
  </si>
  <si>
    <t>Total non-current loans</t>
  </si>
  <si>
    <t>Less provision for return of equity</t>
  </si>
  <si>
    <t>Less allowance for impairment losses of contractual loans</t>
  </si>
  <si>
    <t>Total allowance for impairment losses of contractual loans</t>
  </si>
  <si>
    <t>Total loans</t>
  </si>
  <si>
    <t>6.2.1 Ageing analysis - Loans</t>
  </si>
  <si>
    <t>Past due</t>
  </si>
  <si>
    <t>Carrying amount
$M</t>
  </si>
  <si>
    <t>Not past due
$M</t>
  </si>
  <si>
    <t>Less than 1 month
$M</t>
  </si>
  <si>
    <t>1-3 months
$M</t>
  </si>
  <si>
    <t>3 months-1 year
$M</t>
  </si>
  <si>
    <t>1-5 years
$M</t>
  </si>
  <si>
    <t>6.3 Other non-financial assets</t>
  </si>
  <si>
    <t>Contract asset</t>
  </si>
  <si>
    <t>Prepayments</t>
  </si>
  <si>
    <t>Total other non-financial assets</t>
  </si>
  <si>
    <t>6.4 Payables</t>
  </si>
  <si>
    <t>Current payables</t>
  </si>
  <si>
    <t>FBT payable</t>
  </si>
  <si>
    <t>Employee benefits payable</t>
  </si>
  <si>
    <t>Supplies and services</t>
  </si>
  <si>
    <t>Amounts payable to government agencies</t>
  </si>
  <si>
    <t>Concession payments to pensioners</t>
  </si>
  <si>
    <t>Tenants in advance</t>
  </si>
  <si>
    <t>Capital works</t>
  </si>
  <si>
    <t>Total current payables</t>
  </si>
  <si>
    <t>Non-current payables</t>
  </si>
  <si>
    <t>Total non-current payables</t>
  </si>
  <si>
    <t>Total payables</t>
  </si>
  <si>
    <t>Maturity dates</t>
  </si>
  <si>
    <t>Nominal amount
$M</t>
  </si>
  <si>
    <t>3 months - 1 year
$M</t>
  </si>
  <si>
    <t>5+ years
$M</t>
  </si>
  <si>
    <t>6.5 Other provisions</t>
  </si>
  <si>
    <t>Insurance claims</t>
  </si>
  <si>
    <t>Make-good provision</t>
  </si>
  <si>
    <t>Total current provisions</t>
  </si>
  <si>
    <t>Total non-current provisions</t>
  </si>
  <si>
    <t>Total other provisions</t>
  </si>
  <si>
    <t>6.5.1 Reconciliation of movements in other provisions</t>
  </si>
  <si>
    <t>Make-good 
2020 
$M</t>
  </si>
  <si>
    <t>Insurance claims 2020 
$M</t>
  </si>
  <si>
    <t>Total 
2020 
$M</t>
  </si>
  <si>
    <t>Additional provisions recognised</t>
  </si>
  <si>
    <t>Reductions arising from payments/claims handling expenses/other sacrifices of future economic benefits</t>
  </si>
  <si>
    <t>Actuarial revaluations of insurance claims liability inclusive of risk margin</t>
  </si>
  <si>
    <t>6.6 Inventories</t>
  </si>
  <si>
    <t>Current inventories</t>
  </si>
  <si>
    <t>Supplies and consumables:</t>
  </si>
  <si>
    <t>At cost</t>
  </si>
  <si>
    <t>Total current inventories</t>
  </si>
  <si>
    <t>Total inventories</t>
  </si>
  <si>
    <t>7.1 Borrowings</t>
  </si>
  <si>
    <t>Current borrowings</t>
  </si>
  <si>
    <t>Advances from Victorian Government</t>
  </si>
  <si>
    <t>Lease liabilities (2019: Finance lease liabilities)</t>
  </si>
  <si>
    <t>Total current borrowings</t>
  </si>
  <si>
    <t>Non-current borrowings</t>
  </si>
  <si>
    <t>Lease liabilities (2019: Finance Lease liabilities)</t>
  </si>
  <si>
    <t>Total non-current borrowings</t>
  </si>
  <si>
    <t>Total borrowings</t>
  </si>
  <si>
    <t>7.1.2 Interest expense</t>
  </si>
  <si>
    <t>Interest on lease liabilities</t>
  </si>
  <si>
    <t>Total Interest expenses</t>
  </si>
  <si>
    <t>7.1.1 Maturity analysis of borrowings</t>
  </si>
  <si>
    <t>Lease liabilities</t>
  </si>
  <si>
    <t>Finance lease liabilities</t>
  </si>
  <si>
    <t>Amounts recognised in the comprehensive operating statement</t>
  </si>
  <si>
    <t>Interest expense on lease liabilities</t>
  </si>
  <si>
    <t>Expenses relating to short-term leases</t>
  </si>
  <si>
    <t>Variable lease payments, not included in the measurement of leases</t>
  </si>
  <si>
    <t>Total amount recognised in the comprehensive operating statement</t>
  </si>
  <si>
    <t>Total cash outflow for leases</t>
  </si>
  <si>
    <t>7.3 Cash flow information and balances</t>
  </si>
  <si>
    <t>Total cash and deposits disclosed in the balance sheet</t>
  </si>
  <si>
    <r>
      <t xml:space="preserve">Short-term deposits </t>
    </r>
    <r>
      <rPr>
        <vertAlign val="superscript"/>
        <sz val="8"/>
        <rFont val="Arial"/>
        <family val="2"/>
      </rPr>
      <t>(i)</t>
    </r>
  </si>
  <si>
    <r>
      <t xml:space="preserve">Cash at bank </t>
    </r>
    <r>
      <rPr>
        <vertAlign val="superscript"/>
        <sz val="8"/>
        <rFont val="Arial"/>
        <family val="2"/>
      </rPr>
      <t>(i)(ii)</t>
    </r>
  </si>
  <si>
    <t>Funds held in trust</t>
  </si>
  <si>
    <t>Cash advances</t>
  </si>
  <si>
    <t>Balance as per cash flow statement</t>
  </si>
  <si>
    <t>7.3.1 Reconciliation of net result for the period to cash flow from operating activities</t>
  </si>
  <si>
    <t>Net result for the period</t>
  </si>
  <si>
    <t>Non-cash movements</t>
  </si>
  <si>
    <t>(Gain)/loss on sale of non-financial assets</t>
  </si>
  <si>
    <t>Change in net market values of VMIA liability</t>
  </si>
  <si>
    <t>Other income from investing activities</t>
  </si>
  <si>
    <t>Other gains or losses from other economic flows</t>
  </si>
  <si>
    <t>Resources (received)/provided free of charge</t>
  </si>
  <si>
    <t>Movements in assets and liabilities</t>
  </si>
  <si>
    <t>(Increase)/decrease in receivables</t>
  </si>
  <si>
    <t>(Increase)/decrease in prepayments</t>
  </si>
  <si>
    <t>Increase/(decrease) in payables</t>
  </si>
  <si>
    <t>Increase/(decrease) in provisions</t>
  </si>
  <si>
    <t>(Increase)/decrease in inventories</t>
  </si>
  <si>
    <t>Opening balance as at 1 July 2019
$M</t>
  </si>
  <si>
    <t>Machin-
ery of 
govern-
ment 
transfer 
in/(out)
$M</t>
  </si>
  <si>
    <t>Total receipts
$M</t>
  </si>
  <si>
    <t>Total pay-
ments
$M</t>
  </si>
  <si>
    <t>Non cash move-
ment
$M</t>
  </si>
  <si>
    <t>Closing balance as at 30 June 2020
$M</t>
  </si>
  <si>
    <t>Opening balance as at 1 July 2018
$M</t>
  </si>
  <si>
    <t>Closing balance as at 30 June 2019
$M</t>
  </si>
  <si>
    <t>Controlled trusts</t>
  </si>
  <si>
    <t>Casey Hospital Escrow Account</t>
  </si>
  <si>
    <t xml:space="preserve">Health State Managed Fund
</t>
  </si>
  <si>
    <t>Hospital and Charities Fund</t>
  </si>
  <si>
    <t xml:space="preserve">Intellectually Handicapped Children’s Amenities Fund
</t>
  </si>
  <si>
    <t>Mental Health Fund</t>
  </si>
  <si>
    <t>Public Health Fund</t>
  </si>
  <si>
    <t>State Development Special Projects Trust Account</t>
  </si>
  <si>
    <t>Treasury Trust</t>
  </si>
  <si>
    <t>Inter-Departmental Transfer Trust</t>
  </si>
  <si>
    <t>Vehicle Lease Trust Account</t>
  </si>
  <si>
    <t>Victorian Health Promotion Fund</t>
  </si>
  <si>
    <t>Total controlled trusts</t>
  </si>
  <si>
    <t>2009 Victorian Bushfire Appeal Trust account</t>
  </si>
  <si>
    <t>Cash at bank</t>
  </si>
  <si>
    <t>Receivable</t>
  </si>
  <si>
    <t>Total funds under management</t>
  </si>
  <si>
    <t>Balance of funds brought forward 1 July 2019</t>
  </si>
  <si>
    <t>Interest earned</t>
  </si>
  <si>
    <t>Total funds available</t>
  </si>
  <si>
    <t>Payments to individuals and communities</t>
  </si>
  <si>
    <t>Balance carried forward</t>
  </si>
  <si>
    <t>The following commitments have not been recognised as liabilities in the financial statements.</t>
  </si>
  <si>
    <r>
      <t xml:space="preserve">(a) Capital expenditure commitments </t>
    </r>
    <r>
      <rPr>
        <b/>
        <vertAlign val="superscript"/>
        <sz val="8"/>
        <rFont val="Arial"/>
        <family val="2"/>
      </rPr>
      <t>(ii)</t>
    </r>
  </si>
  <si>
    <t>Less than 1 year</t>
  </si>
  <si>
    <t>Longer than 1 year and not longer than 5 years</t>
  </si>
  <si>
    <t>Longer than 5 years</t>
  </si>
  <si>
    <t>Total capital commitments</t>
  </si>
  <si>
    <r>
      <t xml:space="preserve">(b) Operating lease commitments </t>
    </r>
    <r>
      <rPr>
        <b/>
        <vertAlign val="superscript"/>
        <sz val="8"/>
        <rFont val="Arial"/>
        <family val="2"/>
      </rPr>
      <t>(ii)</t>
    </r>
  </si>
  <si>
    <t>Total operating lease commitments</t>
  </si>
  <si>
    <r>
      <t xml:space="preserve">(c) Accommodation expenses payable </t>
    </r>
    <r>
      <rPr>
        <b/>
        <vertAlign val="superscript"/>
        <sz val="8"/>
        <rFont val="Arial"/>
        <family val="2"/>
      </rPr>
      <t>(ii)(iii)(iv)</t>
    </r>
  </si>
  <si>
    <t>Total accommodation expenses payable</t>
  </si>
  <si>
    <r>
      <t xml:space="preserve">(d) Other expenditure commitments </t>
    </r>
    <r>
      <rPr>
        <b/>
        <vertAlign val="superscript"/>
        <sz val="8"/>
        <rFont val="Arial"/>
        <family val="2"/>
      </rPr>
      <t>(ii)(iii)</t>
    </r>
  </si>
  <si>
    <t>Total other expenditure commitments</t>
  </si>
  <si>
    <t>Total commitments other than PPP</t>
  </si>
  <si>
    <t>(e) Public Private Partnerships (PPP) commitments</t>
  </si>
  <si>
    <t>1. The Royal Women's Hospital</t>
  </si>
  <si>
    <t>Total The Royal Women's Hospital commitments</t>
  </si>
  <si>
    <t>2. Monash Health</t>
  </si>
  <si>
    <t>Total Monash Health commitments</t>
  </si>
  <si>
    <t>3. The Royal Children's Hospital</t>
  </si>
  <si>
    <t>Total The Royal Children's Hospital commitments</t>
  </si>
  <si>
    <t>4. Peter MacCallum Cancer Centre</t>
  </si>
  <si>
    <t>Total Peter MacCallum Cancer Centre commitments</t>
  </si>
  <si>
    <t>5. Bendigo Healthcare Group</t>
  </si>
  <si>
    <t>Total Bendigo Healthcare Group commitments</t>
  </si>
  <si>
    <t>Total PPP commitments</t>
  </si>
  <si>
    <t xml:space="preserve">Total commitments for expenditure (inclusive of GST) </t>
  </si>
  <si>
    <t>Less GST recoverable from the ATO</t>
  </si>
  <si>
    <t>Total commitments for expenditure (exclusive of GST)</t>
  </si>
  <si>
    <t>Pre-AASB 1059 accounting</t>
  </si>
  <si>
    <t>Application of AASB 1059</t>
  </si>
  <si>
    <t>Line item</t>
  </si>
  <si>
    <t>Plant, equipment and vehicle at fair value</t>
  </si>
  <si>
    <t>5.2 Intangible assets</t>
  </si>
  <si>
    <t>7.5.2 AASB 1059 Service Concession Arrangements: Grantors</t>
  </si>
  <si>
    <t>8.1.1 Financial instruments: categorisation</t>
  </si>
  <si>
    <t xml:space="preserve"> Cash and deposits
$M</t>
  </si>
  <si>
    <t xml:space="preserve"> Financial assets at amortised cost (AC) 
$M</t>
  </si>
  <si>
    <t xml:space="preserve"> Financial liabilities at amortised cost (AC) 
$M</t>
  </si>
  <si>
    <t xml:space="preserve"> Total
$M</t>
  </si>
  <si>
    <t>Contractual financial assets</t>
  </si>
  <si>
    <r>
      <t xml:space="preserve">Receivables </t>
    </r>
    <r>
      <rPr>
        <vertAlign val="superscript"/>
        <sz val="8"/>
        <rFont val="Arial"/>
        <family val="2"/>
      </rPr>
      <t>(i)</t>
    </r>
  </si>
  <si>
    <t>Total contractual financial assets</t>
  </si>
  <si>
    <t>Contractual financial liabilities</t>
  </si>
  <si>
    <r>
      <t xml:space="preserve">Payables </t>
    </r>
    <r>
      <rPr>
        <vertAlign val="superscript"/>
        <sz val="8"/>
        <rFont val="Arial"/>
        <family val="2"/>
      </rPr>
      <t>(i)</t>
    </r>
  </si>
  <si>
    <t>Total contractual financial liabilities</t>
  </si>
  <si>
    <t>8.1.2 Financial instruments: net holding gain/(loss) on financial instruments by category</t>
  </si>
  <si>
    <t xml:space="preserve"> Financial institutions double-A credit rating
Total
$M</t>
  </si>
  <si>
    <t xml:space="preserve"> Government agencies triple-A credit rating
Total
$M</t>
  </si>
  <si>
    <t xml:space="preserve"> Credit ratings not disclosed
$M</t>
  </si>
  <si>
    <t>Cash and deposits (not assessed for impairment due to materiality)</t>
  </si>
  <si>
    <r>
      <t xml:space="preserve">Contractual receivables applying the simplified approach for impairment </t>
    </r>
    <r>
      <rPr>
        <vertAlign val="superscript"/>
        <sz val="8"/>
        <rFont val="Arial"/>
        <family val="2"/>
      </rPr>
      <t>(i)(ii)</t>
    </r>
  </si>
  <si>
    <r>
      <t xml:space="preserve">Loans </t>
    </r>
    <r>
      <rPr>
        <vertAlign val="superscript"/>
        <sz val="8"/>
        <rFont val="Arial"/>
        <family val="2"/>
      </rPr>
      <t>(ii)</t>
    </r>
  </si>
  <si>
    <t>Statutory receivables (with no impairment loss recognised)</t>
  </si>
  <si>
    <t>Expected loss rate</t>
  </si>
  <si>
    <t>Gross carrying amount of contractual receivables</t>
  </si>
  <si>
    <t>Loss allowance</t>
  </si>
  <si>
    <t>Gross amount
$M</t>
  </si>
  <si>
    <t>Balance at beginning of the year</t>
  </si>
  <si>
    <t>Opening loss allowance</t>
  </si>
  <si>
    <t>Increase in provision recognised in the net result</t>
  </si>
  <si>
    <t>Reversal of provision of receivables written off during the year as uncollectible</t>
  </si>
  <si>
    <t>Balance at the end of the year</t>
  </si>
  <si>
    <t xml:space="preserve"> Weighted average effective interest rate (%)</t>
  </si>
  <si>
    <t xml:space="preserve"> Carrying amount 
$M</t>
  </si>
  <si>
    <t>Interest rate exposure</t>
  </si>
  <si>
    <t xml:space="preserve"> Fixed interest rate
$M</t>
  </si>
  <si>
    <t xml:space="preserve"> Variable interest rate
$M</t>
  </si>
  <si>
    <t xml:space="preserve"> Non-interest bearing
$M</t>
  </si>
  <si>
    <r>
      <t xml:space="preserve">Borrowings </t>
    </r>
    <r>
      <rPr>
        <vertAlign val="superscript"/>
        <sz val="8"/>
        <rFont val="Arial"/>
        <family val="2"/>
      </rPr>
      <t>(i)</t>
    </r>
  </si>
  <si>
    <t>Total financial liabilities</t>
  </si>
  <si>
    <t>Interest rate risk</t>
  </si>
  <si>
    <t>Consumer Price Index (CPI)</t>
  </si>
  <si>
    <t xml:space="preserve"> –0.50%
Net result
$M</t>
  </si>
  <si>
    <t xml:space="preserve"> +0.50%
Net result
$M</t>
  </si>
  <si>
    <t xml:space="preserve"> –0.25%
Net result
$M</t>
  </si>
  <si>
    <t xml:space="preserve"> 1.50%
Net result
$M</t>
  </si>
  <si>
    <r>
      <t xml:space="preserve">Cash and deposits </t>
    </r>
    <r>
      <rPr>
        <vertAlign val="superscript"/>
        <sz val="8"/>
        <rFont val="Arial"/>
        <family val="2"/>
      </rPr>
      <t>(i)</t>
    </r>
  </si>
  <si>
    <r>
      <t>Receivables</t>
    </r>
    <r>
      <rPr>
        <vertAlign val="superscript"/>
        <sz val="8"/>
        <rFont val="Arial"/>
        <family val="2"/>
      </rPr>
      <t xml:space="preserve"> (ii)(iii)</t>
    </r>
  </si>
  <si>
    <r>
      <t xml:space="preserve">Loans </t>
    </r>
    <r>
      <rPr>
        <vertAlign val="superscript"/>
        <sz val="8"/>
        <rFont val="Arial"/>
        <family val="2"/>
      </rPr>
      <t>(iii)</t>
    </r>
  </si>
  <si>
    <t>Total impact</t>
  </si>
  <si>
    <r>
      <t xml:space="preserve">Payables </t>
    </r>
    <r>
      <rPr>
        <vertAlign val="superscript"/>
        <sz val="8"/>
        <rFont val="Arial"/>
        <family val="2"/>
      </rPr>
      <t>(iii)</t>
    </r>
  </si>
  <si>
    <r>
      <t xml:space="preserve">Borrowings </t>
    </r>
    <r>
      <rPr>
        <vertAlign val="superscript"/>
        <sz val="8"/>
        <rFont val="Arial"/>
        <family val="2"/>
      </rPr>
      <t>(iv)</t>
    </r>
  </si>
  <si>
    <t xml:space="preserve"> -</t>
  </si>
  <si>
    <t>8.2 Contingent assets</t>
  </si>
  <si>
    <t>Quantifiable contingent assets</t>
  </si>
  <si>
    <t>Details and estimates of contingent assets are as follows:</t>
  </si>
  <si>
    <t>(a)</t>
  </si>
  <si>
    <t>Bank guarantee held for:</t>
  </si>
  <si>
    <t>- building contracts</t>
  </si>
  <si>
    <t>(b)</t>
  </si>
  <si>
    <t>Letter of comfort held for Community Chef recallable grant</t>
  </si>
  <si>
    <t>(c)</t>
  </si>
  <si>
    <t>Litigation for the recovery of costs in relation to defective construction work</t>
  </si>
  <si>
    <t>(d)</t>
  </si>
  <si>
    <t>Reimbursement claim for the work undertaken by the landlord to Orange Door site</t>
  </si>
  <si>
    <t>Quantifiable contingent liabilities</t>
  </si>
  <si>
    <t>The Department of Health and Human Services has estimated that potential liability exists in respect of a number of legal actions instigated by clients and their representatives, employees and others, and other contractual liabilities.</t>
  </si>
  <si>
    <t>Fair value measurement at the end of reporting period using:</t>
  </si>
  <si>
    <r>
      <t xml:space="preserve"> Level 1 </t>
    </r>
    <r>
      <rPr>
        <b/>
        <vertAlign val="superscript"/>
        <sz val="8"/>
        <rFont val="Arial"/>
        <family val="2"/>
      </rPr>
      <t xml:space="preserve">(i) </t>
    </r>
    <r>
      <rPr>
        <b/>
        <sz val="8"/>
        <rFont val="Arial"/>
        <family val="2"/>
      </rPr>
      <t xml:space="preserve">
$M</t>
    </r>
  </si>
  <si>
    <r>
      <t xml:space="preserve"> Level 2 </t>
    </r>
    <r>
      <rPr>
        <b/>
        <vertAlign val="superscript"/>
        <sz val="8"/>
        <rFont val="Arial"/>
        <family val="2"/>
      </rPr>
      <t xml:space="preserve">(i) </t>
    </r>
    <r>
      <rPr>
        <b/>
        <sz val="8"/>
        <rFont val="Arial"/>
        <family val="2"/>
      </rPr>
      <t xml:space="preserve">
$M</t>
    </r>
  </si>
  <si>
    <r>
      <t xml:space="preserve"> Level 3 </t>
    </r>
    <r>
      <rPr>
        <b/>
        <vertAlign val="superscript"/>
        <sz val="8"/>
        <rFont val="Arial"/>
        <family val="2"/>
      </rPr>
      <t xml:space="preserve">(i) </t>
    </r>
    <r>
      <rPr>
        <b/>
        <sz val="8"/>
        <rFont val="Arial"/>
        <family val="2"/>
      </rPr>
      <t xml:space="preserve">
$M</t>
    </r>
  </si>
  <si>
    <t>Non-specialised land</t>
  </si>
  <si>
    <t>Specialised land</t>
  </si>
  <si>
    <t>Non-specialised building</t>
  </si>
  <si>
    <t>Specialised building</t>
  </si>
  <si>
    <t>8.3.2 Fair value determination of non-financial physical assets</t>
  </si>
  <si>
    <t>Reconciliation of Level 3 fair value movements</t>
  </si>
  <si>
    <t>Capitalisation of work in progress</t>
  </si>
  <si>
    <t xml:space="preserve"> Specialised land
$M</t>
  </si>
  <si>
    <t xml:space="preserve"> Specialised 
buildings
$M</t>
  </si>
  <si>
    <t xml:space="preserve"> Plant and equipment
$M</t>
  </si>
  <si>
    <t xml:space="preserve"> Motor vehicles
$M</t>
  </si>
  <si>
    <t>Gains or losses recognised in net result</t>
  </si>
  <si>
    <t>Assets provided free of charge</t>
  </si>
  <si>
    <t>Subtotal of gains or losses recognises in net result</t>
  </si>
  <si>
    <t>Gains or losses recognised in other economic flows - other comprehensive income</t>
  </si>
  <si>
    <t>Subtotal of gains or losses recognised in other economic flows</t>
  </si>
  <si>
    <t>Transfers in/(out) of Level 3</t>
  </si>
  <si>
    <t>Land held for sale</t>
  </si>
  <si>
    <t>Total land held for sale</t>
  </si>
  <si>
    <t>Buildings held for sale</t>
  </si>
  <si>
    <t>Total buildings held for sale</t>
  </si>
  <si>
    <t>9.1 Ex-gratia payments</t>
  </si>
  <si>
    <r>
      <t xml:space="preserve">Compensation for economic loss </t>
    </r>
    <r>
      <rPr>
        <vertAlign val="superscript"/>
        <sz val="8"/>
        <rFont val="Arial"/>
        <family val="2"/>
      </rPr>
      <t>(i)</t>
    </r>
  </si>
  <si>
    <t>Total ex-gratia expenses</t>
  </si>
  <si>
    <t>9.2 Other economic flows included in net results</t>
  </si>
  <si>
    <t>(a) Net gain/(loss) on non-financial assets</t>
  </si>
  <si>
    <t>Revenue from disposal of non-financial physical assets</t>
  </si>
  <si>
    <t>Shared home ownership scheme</t>
  </si>
  <si>
    <t>Miscellaneous assets</t>
  </si>
  <si>
    <t>Total revenue from disposal of non-financial physical assets</t>
  </si>
  <si>
    <t>Costs on disposal of non-financial physical assets</t>
  </si>
  <si>
    <t>Community services properties</t>
  </si>
  <si>
    <t>Total costs on disposal of non-financial physical assets</t>
  </si>
  <si>
    <t>(b) Net gain/(loss) on financial instruments</t>
  </si>
  <si>
    <t>Net gain/(loss) on financial instruments and statutory receivables/payables</t>
  </si>
  <si>
    <t>Total net gain/(loss) on financial instruments</t>
  </si>
  <si>
    <t>(c) Impairment of joint venture</t>
  </si>
  <si>
    <t>Total impairment of joint venture</t>
  </si>
  <si>
    <t>(d) Other gains/(losses) from other economic flows</t>
  </si>
  <si>
    <t>Net gain/(loss) arising from revaluation of long service leave liability</t>
  </si>
  <si>
    <t>Revaluation and adjustments of insurance claims</t>
  </si>
  <si>
    <t>Bad debt expenses</t>
  </si>
  <si>
    <t>Total other gains/(losses) from other economic flows</t>
  </si>
  <si>
    <t>9.3 Non-financial assets held for sale</t>
  </si>
  <si>
    <t>Non-financial assets classified as held for sale</t>
  </si>
  <si>
    <t>Total non-financial assets classified as held for sale</t>
  </si>
  <si>
    <t>9.4 Reserves</t>
  </si>
  <si>
    <r>
      <t xml:space="preserve">Physical asset revaluation surplus </t>
    </r>
    <r>
      <rPr>
        <b/>
        <vertAlign val="superscript"/>
        <sz val="8"/>
        <rFont val="Arial"/>
        <family val="2"/>
      </rPr>
      <t>(i)</t>
    </r>
  </si>
  <si>
    <t>Balance at beginning of financial year</t>
  </si>
  <si>
    <r>
      <t xml:space="preserve">Revaluation increments/(decrements) of land and buildings </t>
    </r>
    <r>
      <rPr>
        <vertAlign val="superscript"/>
        <sz val="8"/>
        <rFont val="Arial"/>
        <family val="2"/>
      </rPr>
      <t>(ii)</t>
    </r>
  </si>
  <si>
    <t>Balance at the end of financial year</t>
  </si>
  <si>
    <t>- Land</t>
  </si>
  <si>
    <t>- Building</t>
  </si>
  <si>
    <t>Total physical assets revaluation surplus</t>
  </si>
  <si>
    <t>9.5 Entities consolidated pursuant to section 53(1)(b) of the FMA</t>
  </si>
  <si>
    <t>Department of Health and Human Services (DHHS) and other section 53(1)(b) entities</t>
  </si>
  <si>
    <t>Director of Housing</t>
  </si>
  <si>
    <t>Eliminations and adjustments</t>
  </si>
  <si>
    <t>DHHS consolidated group</t>
  </si>
  <si>
    <t>Total income from transactions</t>
  </si>
  <si>
    <t>Net result from transactions</t>
  </si>
  <si>
    <t>9.6 Responsible persons</t>
  </si>
  <si>
    <r>
      <t xml:space="preserve">Income band </t>
    </r>
    <r>
      <rPr>
        <b/>
        <vertAlign val="superscript"/>
        <sz val="8"/>
        <rFont val="Arial"/>
        <family val="2"/>
      </rPr>
      <t>(i)</t>
    </r>
  </si>
  <si>
    <t xml:space="preserve"> 30 June
2020</t>
  </si>
  <si>
    <t xml:space="preserve"> 30 June
2019</t>
  </si>
  <si>
    <t>$40,000 - $49,999</t>
  </si>
  <si>
    <t>$90,000 - $99,999</t>
  </si>
  <si>
    <t>$250,000 - $259,999</t>
  </si>
  <si>
    <t>$400,000 - $409,999</t>
  </si>
  <si>
    <t>$560,000 - $569,999</t>
  </si>
  <si>
    <t>$570,000 - $579,999</t>
  </si>
  <si>
    <t>Total remuneration</t>
  </si>
  <si>
    <t>Remuneration of executive officers
(including Key Management Personnel disclosed in Note 9.8)</t>
  </si>
  <si>
    <t>Short-term employee benefits</t>
  </si>
  <si>
    <t>Post-employment benefits</t>
  </si>
  <si>
    <t>Other long-term benefits</t>
  </si>
  <si>
    <t>Share-based payments</t>
  </si>
  <si>
    <r>
      <t xml:space="preserve">Total number of executives </t>
    </r>
    <r>
      <rPr>
        <b/>
        <vertAlign val="superscript"/>
        <sz val="8"/>
        <rFont val="Arial"/>
        <family val="2"/>
      </rPr>
      <t>(i)</t>
    </r>
  </si>
  <si>
    <r>
      <t xml:space="preserve">Total annualised employee equivalent (AEE) </t>
    </r>
    <r>
      <rPr>
        <b/>
        <vertAlign val="superscript"/>
        <sz val="8"/>
        <rFont val="Arial"/>
        <family val="2"/>
      </rPr>
      <t>(ii)</t>
    </r>
  </si>
  <si>
    <t>Department of Health and Human Services</t>
  </si>
  <si>
    <r>
      <t xml:space="preserve">Administrative Offices </t>
    </r>
    <r>
      <rPr>
        <b/>
        <vertAlign val="superscript"/>
        <sz val="8"/>
        <rFont val="Arial"/>
        <family val="2"/>
      </rPr>
      <t>(i)</t>
    </r>
  </si>
  <si>
    <r>
      <t xml:space="preserve">Section 53 </t>
    </r>
    <r>
      <rPr>
        <b/>
        <vertAlign val="superscript"/>
        <sz val="8"/>
        <rFont val="Arial"/>
        <family val="2"/>
      </rPr>
      <t>(ii)</t>
    </r>
  </si>
  <si>
    <t>Compensation of KMPs</t>
  </si>
  <si>
    <r>
      <t xml:space="preserve">Short-term employee benefits </t>
    </r>
    <r>
      <rPr>
        <vertAlign val="superscript"/>
        <sz val="8"/>
        <rFont val="Arial"/>
        <family val="2"/>
      </rPr>
      <t>(iii)</t>
    </r>
  </si>
  <si>
    <r>
      <t xml:space="preserve">Total </t>
    </r>
    <r>
      <rPr>
        <b/>
        <vertAlign val="superscript"/>
        <sz val="8"/>
        <rFont val="Arial"/>
        <family val="2"/>
      </rPr>
      <t>(iv)</t>
    </r>
  </si>
  <si>
    <t>9.9 Remuneration of auditors</t>
  </si>
  <si>
    <t>2020
$</t>
  </si>
  <si>
    <t>2019
$</t>
  </si>
  <si>
    <t>Victorian Auditor-General's Office - audit of the financial report</t>
  </si>
  <si>
    <t>Operating lease commitments disclosed as at 30 June 2019</t>
  </si>
  <si>
    <t>Discounted using the incremental borrowing rate at 1 July 2019</t>
  </si>
  <si>
    <t>Finance lease liabilities as at 30 June 2019</t>
  </si>
  <si>
    <t>Recognition exemption for:</t>
  </si>
  <si>
    <t>Short-term leases</t>
  </si>
  <si>
    <t>Leases of low-value assets</t>
  </si>
  <si>
    <t>Extension options reasonably certain to be recognised</t>
  </si>
  <si>
    <t>Lease liabilities recognised at 1 July 2019</t>
  </si>
  <si>
    <t>Impacts on financial statements</t>
  </si>
  <si>
    <t>9.12.1 Leases</t>
  </si>
  <si>
    <t>Comprehensive operating statement</t>
  </si>
  <si>
    <t>Before new accounting standards 
30 June 2019
$M</t>
  </si>
  <si>
    <r>
      <t xml:space="preserve">Net impact of AASB 1059 </t>
    </r>
    <r>
      <rPr>
        <b/>
        <vertAlign val="superscript"/>
        <sz val="8"/>
        <rFont val="Arial"/>
        <family val="2"/>
      </rPr>
      <t>(i)</t>
    </r>
    <r>
      <rPr>
        <b/>
        <sz val="8"/>
        <rFont val="Arial"/>
        <family val="2"/>
      </rPr>
      <t xml:space="preserve">
$M</t>
    </r>
  </si>
  <si>
    <t>After new accounting standards 
30 June 2019
$M</t>
  </si>
  <si>
    <t>7.5.3</t>
  </si>
  <si>
    <t>Expense from transactions</t>
  </si>
  <si>
    <t>Total other economic flow included in net result</t>
  </si>
  <si>
    <t>9.12.5 Transition impact on financial statements</t>
  </si>
  <si>
    <t>Balance sheet</t>
  </si>
  <si>
    <t>Payables and contract liabilities</t>
  </si>
  <si>
    <t>Other liabilities</t>
  </si>
  <si>
    <t>Other items in equity</t>
  </si>
  <si>
    <t>Total equity</t>
  </si>
  <si>
    <t>Before new accounting standards 
Opening 1 July 2019
$M</t>
  </si>
  <si>
    <t>Impact of new accounting standards
AASB 16, 15 and 1058
$M</t>
  </si>
  <si>
    <t>After new accounting standards 
Opening 1 July 2019
$M</t>
  </si>
  <si>
    <t>3.1.1(b), 6.5</t>
  </si>
  <si>
    <t>Comprehensive operating statement for the financial year ended 30 June 2020</t>
  </si>
  <si>
    <t>Balance sheet as at 30 June 2020</t>
  </si>
  <si>
    <t>Cash flow statement for the financial year ended 30 June 2020</t>
  </si>
  <si>
    <t>Statement of changes in equity for the financial year ended 30 June 2020</t>
  </si>
  <si>
    <t>2.4.3 Grants and other income transfers</t>
  </si>
  <si>
    <t>2.4.5 Other income</t>
  </si>
  <si>
    <t>2.5 Annotated income agreements</t>
  </si>
  <si>
    <t>3.1.1(a) Employee benefits - comprehensive operating statement</t>
  </si>
  <si>
    <t>3.1.1(b) Employee benefits in the balance sheet</t>
  </si>
  <si>
    <t>Superannuation expense recognised in the comprehensive operating statement</t>
  </si>
  <si>
    <t>Reconciliation of opening and closing balances of the fair value of plan assets</t>
  </si>
  <si>
    <t>Reconciliation of opening and closing balances of the present value of the defined benefit obligation</t>
  </si>
  <si>
    <t>Reconciliation of movements in on-cost provision</t>
  </si>
  <si>
    <t>4.2.2 Administered grants and other expense transfers</t>
  </si>
  <si>
    <t>5.1(a) Total right-of-use assets</t>
  </si>
  <si>
    <t>5.1(b) Total service concession assets</t>
  </si>
  <si>
    <t>Charge for the period</t>
  </si>
  <si>
    <t>5.4 Short-term investments - term deposits</t>
  </si>
  <si>
    <t>7.2.1(c) Amounts recognised in the cash flow statement</t>
  </si>
  <si>
    <t>7.2.1(b) Amounts recognised in the comprehensive operating statement</t>
  </si>
  <si>
    <t>Administered trusts</t>
  </si>
  <si>
    <t>Anzac Day Proceeds Fund</t>
  </si>
  <si>
    <t>National Disability Insurance Scheme Trust Account</t>
  </si>
  <si>
    <t>National Health Funding Pool – Victorian State Pool Fund</t>
  </si>
  <si>
    <t>Public Service Commuter Club</t>
  </si>
  <si>
    <t>Revenue Suspense Account</t>
  </si>
  <si>
    <t>Victorian Natural Disasters Relief Fund</t>
  </si>
  <si>
    <t>Total administered trusts</t>
  </si>
  <si>
    <t>7.4.1 Trust account balances</t>
  </si>
  <si>
    <t>Third party funds under management</t>
  </si>
  <si>
    <t>8.1.3.1 Financial instruments: credit risk</t>
  </si>
  <si>
    <t>Credit quality of contractual financial assets</t>
  </si>
  <si>
    <t>Reconciliation of movement in the losss allowance for contractual receivables</t>
  </si>
  <si>
    <t>8.1.3.3 Financial instruments: market risk</t>
  </si>
  <si>
    <t>Interest rate exposure of financial instruments</t>
  </si>
  <si>
    <t>Interest rate risk sensitivity analysis</t>
  </si>
  <si>
    <t>8.3.2 Fair value determination - Non-financial physical assets classified as held for sale</t>
  </si>
  <si>
    <t>Note 9. Other disclosures</t>
  </si>
  <si>
    <t>9.7 Remuneration of executives</t>
  </si>
  <si>
    <t>9.8 Related parties</t>
  </si>
  <si>
    <t>Remuneration of key management personnel</t>
  </si>
  <si>
    <t xml:space="preserve">The comprehensive operating statement should be read in conjunction with the notes to the financial statements. </t>
  </si>
  <si>
    <t>Notes:</t>
  </si>
  <si>
    <t>(i)	‘Net gain/(loss) on non-financial assets’ includes unrealised and realised gains/(losses) from revaluations, impairments, and disposals of all physical assets and intangible assets, except when these are taken through the asset revaluation surplus.</t>
  </si>
  <si>
    <t>(ii)	‘Net gain/(loss) on financial instruments’ includes bad and doubtful debts from other economic flows, unrealised and realised gains/(losses) from revaluations, impairments and reversals of impairment, and gains/(losses) from disposals of financial instruments.</t>
  </si>
  <si>
    <t>The balance sheet should be read in conjunction with the notes to the financial statements.</t>
  </si>
  <si>
    <t>The cash flow statement should be read in conjunction with the notes to the financial statements.</t>
  </si>
  <si>
    <t>(i)	Goods and services tax (GST) recovered/paid from the Australian Taxation Office is presented on a net basis.</t>
  </si>
  <si>
    <t xml:space="preserve">(ii)	The department has recognised cash payments for the principal portion of lease payments as financing activities, cash payments for the interest portion as operating activities consistent with the presentation of interest payments and short-term lease payments for leases and low-value assets as operating activities. </t>
  </si>
  <si>
    <t>The statement of changes in equity should be read in conjunction with the notes to the financial statements.</t>
  </si>
  <si>
    <t>Note:</t>
  </si>
  <si>
    <t>(i)	Includes coronavirus (COVID-19)-related funding in 2020 from the Victorian and Commonwealth Governments.</t>
  </si>
  <si>
    <r>
      <t xml:space="preserve">2.1 Summary of income that funds the delivery of our services </t>
    </r>
    <r>
      <rPr>
        <b/>
        <vertAlign val="superscript"/>
        <sz val="10"/>
        <rFont val="Arial"/>
        <family val="2"/>
      </rPr>
      <t>(i)</t>
    </r>
  </si>
  <si>
    <t>(ii)	Transfer from the additions to net assets authority to appropriation for provision of outputs mainly relates to capital projects that are delivered via non-portfolio agencies and result in output appropriation costs to the department.</t>
  </si>
  <si>
    <t>(iii)	The provision of outputs variance of $363.6 million comprises $44.9 million relating to funding for services and projects that will be sought in 2020-21, and $318.7 million relating to output appropriation authority not applied in 2019-20. The unapplied authority primarily reflects unutilised Advance to Treasurer, savings and funding re-cashflowed to deliver outputs in 2020-21 and outyears.</t>
  </si>
  <si>
    <t>(iv)	The additions to net assets variance of $200 million comprises $40.3 million relating to funding for capital projects that will be sought in 2020-21 and outyears and $159.7 million relating to appropriation authority not applied in 2019-20. The unapplied authority reflects utilisation of current year depreciation equivalent instead of additions to net assets and unutilised Advance from Treasurer.</t>
  </si>
  <si>
    <t>(v)	The provision of outputs variance of $647.6 million comprises $56.9 million relating to funding for services and projects that were sought in 2019-20, and $590.7 million relating to output appropriation authority not applied in 2018-19. The unapplied authority primarily reflects lower gaming revenue received and conversion of output appropriation authority to section 29 for the new National Housing and Homelessness Agreement.</t>
  </si>
  <si>
    <t xml:space="preserve">(vi)	The additions to net assets variance of $132.5 million comprises $1 million relating to funding for capital projects that were sought in 2019-20 and outyears and $131.5 million relating to appropriation authority not applied in 2018-19. The unapplied authority primarily reflects utilisation of current year depreciation equivalent instead of additions to net assets.  </t>
  </si>
  <si>
    <t>(i)	Refer to Note 2.5 for further detail.</t>
  </si>
  <si>
    <t>(i)	Figure includes the transfer of Director of Housing owned land of $58.5 million in 2019 to Aboriginal Housing Victoria.</t>
  </si>
  <si>
    <t>(ii)	Figure includes the transfer of Director of Housing owned buildings of $57.6 million in 2019 to Aboriginal Housing Victoria.</t>
  </si>
  <si>
    <t>(iii)	Figure includes the transfer of personal protective equipment to health services and other agencies under the State Supply Arrangement set up in response to the COVID-19 pandemic.</t>
  </si>
  <si>
    <t>(i)	Rental property lease payments were recognised as short-term expenses, reduction in lease liabilities and increase in interest expense under AASB 16 Leases.</t>
  </si>
  <si>
    <t>(i)	Refer to Note 4.1.1 for output definitions.</t>
  </si>
  <si>
    <t>(ii) 	Output group 15 Housing Assistance and output group 16 Shared Services are not applicable for administered activities.</t>
  </si>
  <si>
    <t>(i)	AASB 16 Leases has been applied for the first time from 1 July 2019</t>
  </si>
  <si>
    <t xml:space="preserve">(ii)	The application of AASB 1059 Service Concession Arrangements: Grantors resulted in reclassification of assets within ‘property, plant and equipment’ category. There was no impact on the 2019 comparative figures.  </t>
  </si>
  <si>
    <t>(i)	This balance represents the initial recognition of right-of-use assets recorded on the balance sheet on 1 July 2019 along with the transfer from finance lease assets (recognised under AASB 117 at 30 June 2019) to right-of-use assets (recognised under AASB 16 at 1 July 2019).</t>
  </si>
  <si>
    <t xml:space="preserve">(ii)	In October 2019, the department transferred the right-of-use asset to the Department of Treasury and Finance Shared Service Provider. Details of the transfer are included in Note 7.2 Leases. </t>
  </si>
  <si>
    <r>
      <t>5.1.1 Depreciation and amortisation</t>
    </r>
    <r>
      <rPr>
        <b/>
        <vertAlign val="superscript"/>
        <sz val="10"/>
        <rFont val="Arial"/>
        <family val="2"/>
      </rPr>
      <t xml:space="preserve"> (i)(ii)</t>
    </r>
  </si>
  <si>
    <t>(i)	The application of AASB 1059 Service Concession Arrangements: Grantors resulted in reclassification of assets within ‘property, plant and equipment’ category. There was no impact on the 2019 comparative figures.</t>
  </si>
  <si>
    <t>(ii)	The table incorporates depreciation of right-of-use assets and service concession asset as AASB 16 Leases and AASB 1059 Service Concession Arrangements: Grantors have been applied for the first time from 1 July 2019.</t>
  </si>
  <si>
    <r>
      <t>5.1.2 Carrying values by 'purpose' groups</t>
    </r>
    <r>
      <rPr>
        <b/>
        <vertAlign val="superscript"/>
        <sz val="10"/>
        <rFont val="Arial"/>
        <family val="2"/>
      </rPr>
      <t xml:space="preserve"> (i)</t>
    </r>
  </si>
  <si>
    <t xml:space="preserve">(i)	Property, plant and equipment are classified primarily by the purpose for which the assets are used, according to one of six purpose groups based upon government purpose classifications. All assets within a purpose group are further subcategorised according to the asset nature (for example buildings, plant and equipment), with each subcategory being classified as a separate class of asset for financial reporting purposes. </t>
  </si>
  <si>
    <t xml:space="preserve">(i)	Term deposits held by the Director of Housing were fully transitioned to the Central Banking System which is recognised as cash at bank in the financial year. </t>
  </si>
  <si>
    <r>
      <t>6.4.1 Maturity analysis of contractual payables</t>
    </r>
    <r>
      <rPr>
        <b/>
        <vertAlign val="superscript"/>
        <sz val="10"/>
        <rFont val="Arial"/>
        <family val="2"/>
      </rPr>
      <t xml:space="preserve"> (i)</t>
    </r>
  </si>
  <si>
    <t xml:space="preserve">	Maturity analysis is presented using the contractual undiscounted cash flows.</t>
  </si>
  <si>
    <t>(i)	Cash and short-term deposits include funds held by the Director of Housing in the Central Banking System as well as funds that have been committed to a number of significant projects and are expected to be expensed in 2020–21 (as disclosed in Note 7.5).</t>
  </si>
  <si>
    <t>(ii)	Cash at bank is in overdraft due to timing difference of salary payment withdrawn on 30 June 2020 and the replenishment from the Department of Treasury and Finance on 1 July 2020.</t>
  </si>
  <si>
    <r>
      <t>7.5.1 Total commitments payable</t>
    </r>
    <r>
      <rPr>
        <b/>
        <vertAlign val="superscript"/>
        <sz val="10"/>
        <rFont val="Arial"/>
        <family val="2"/>
      </rPr>
      <t xml:space="preserve"> (i)</t>
    </r>
  </si>
  <si>
    <t>(i)	For future finance lease and non-cancellable operating lease payments that are recognised on the balance sheet, refer to Note 7.2 Leases.</t>
  </si>
  <si>
    <t>(ii)	GST is not included in some of the above commitments as they relate to either input taxed or exempt goods and services.</t>
  </si>
  <si>
    <t>(iii)	On 27 August 2013, the Minister for Health signed a Services Agreement Restructure Deed and other relevant documents in accordance with Part 3A of the Health Services Act 1988 with the owners of Mildura Base Hospital, the Motor Trades Association of Australia Superannuation Fund (MTAA), and the other parties to the transaction. In accordance with the restructure agreement, the MTAA agreed to surrender the 99-year lease of the site, transfer the building, plant and equipment on site to the state, and forego the service delivery franchise. In exchange, the government made a restructure fee payment to the MTAA and agreed to accept liability for the outstanding bond payments relating to a previous financing arrangement for the hospital. The formal transfer of the site occurred on 30 August 2013. Mildura Hospital continues to be operated by Ramsay Health Care Group until 15 September 2020 when the Mildura Base Public Hospital takes over the operations</t>
  </si>
  <si>
    <t>(iv)	The department has an occupancy agreement, ending on 31 October 2021, with the Department of Treasury and Finance Shared Service Provider for office accommodation at various locations across Victoria and other related services, including management fee, repairs and maintenance, cleaning, security, utilities, etc. A significant judgement was made that the occupancy agreement is a service contract (rather than a ‘lease’ as defined in AASB 16 Leases). The cost for the accommodation and other related services are expensed (refer to Note 3.1.5 Other operating expenses) based on the agreed payments as per the occupancy agreement.</t>
  </si>
  <si>
    <t>(i)	The total amounts disclosed here exclude statutory amounts, for example, amounts owing to/from Victorian Government and GST input tax credit recoverable and taxes payable. Refer to Note 6.1 for the breakdown of contractual and statutory receivables</t>
  </si>
  <si>
    <r>
      <t>Borrowings</t>
    </r>
    <r>
      <rPr>
        <vertAlign val="superscript"/>
        <sz val="8"/>
        <rFont val="Arial"/>
        <family val="2"/>
      </rPr>
      <t xml:space="preserve"> (i)</t>
    </r>
  </si>
  <si>
    <t>(i)	The total amounts disclosed here exclude statutory amounts, for example, amounts owing to/from Victorian Government and GST input tax credit recoverable and taxes payable.</t>
  </si>
  <si>
    <t>(i)	The total amounts disclosed here exclude statutory amounts, for example, amounts owing from Victorian Government, GST input tax credit recoverable and other taxes payable.</t>
  </si>
  <si>
    <t>(ii)	The carrying amounts consist of amounts due from numerous counterparties for which no credit ratings have been disclosed due to impracticability.</t>
  </si>
  <si>
    <t>(i)	The amounts disclosed here include repayments of borrowings that are not scheduled to be repaid in the next 12 months.</t>
  </si>
  <si>
    <t>(i)	The carrying amounts disclosed here exclude statutory amounts, for example, amounts owing to/from Victorian Government and GST input tax credit recoverable and taxes payable.</t>
  </si>
  <si>
    <t>(i)	All cash and deposits are held in Australian dollars and were held on deposits at fixed and variable interest rates. This item is not subject to any other identified risk sensitivities.</t>
  </si>
  <si>
    <t>(ii)	The carrying amount is denominated in Australian dollars and is non-interest bearing. This item is not subject to the identified risk sensitivities.</t>
  </si>
  <si>
    <t>(iii)	The total amounts disclosed here exclude statutory amounts, for example, amounts owing to/from Victorian Government and GST input tax credit recoverable and taxes payable.</t>
  </si>
  <si>
    <t>(iv)	Borrowings are denominated in Australian dollars. $83.5 million (2019: $33.0 million) relates to lease liabilities.</t>
  </si>
  <si>
    <t>(i)	Classified in accordance with the fair value hierarchy. The department, in conjunction with the Victorian Valuer-General, monitors the changes in the fair value of each asset and liability through relevant data sources to determine whether revaluation is required.</t>
  </si>
  <si>
    <t>There have been no transfers between levels during 2019–20.</t>
  </si>
  <si>
    <t>(i)	There were no ex-gratia expense items greater than or equal to $5,000</t>
  </si>
  <si>
    <t>(i)	The physical assets revaluation surplus arises on the revaluation of land and buildings.</t>
  </si>
  <si>
    <t>(ii)	Movements in the physical asset revaluation reserve arise from the revaluation of land and buildings and the impairment of land and buildings that were previously revalued.</t>
  </si>
  <si>
    <t>(i)	There were 3 people occupying Director of Housing position in 2019-20.</t>
  </si>
  <si>
    <t>(i)	The total number of executive officers includes persons who meet the definition of Key Management Personnel (KMP) of the entity under AASB 124 Related Party Disclosures and are also reported within the related parties note disclosure (Note 9.8).</t>
  </si>
  <si>
    <t>(ii)	Annualised employee equivalent is based on the time fraction worked over the reporting period.</t>
  </si>
  <si>
    <t>(i)	This excludes remuneration of CFO as CFO is employed by the Department of Treasury and Finance.</t>
  </si>
  <si>
    <t>(ii)	This includes remuneration of KMPs for Victorian Agency for Health Information, Safer Care Victoria, Family Safety Victoria and Mental Health Reform Victoria.</t>
  </si>
  <si>
    <t>(iii)	This includes remuneration of KMPs for Mental Health Tribunal and Commission for Children and Young People. Remuneration for Director of Housing is included in the Department of Health and Human Services numbers as the Director of Housing is also a Deputy Secretary of the department.</t>
  </si>
  <si>
    <t>(iv)	Note that KMPs are also reported in the disclosure of remuneration of executive officers (refer to Note 9.7).</t>
  </si>
  <si>
    <t>(i)    Where only line items have been reclassified with no adjustment to figures previously recognized, there is no impact on net result.</t>
  </si>
  <si>
    <t>(i)    Where only line items have been reclassified with no adjustment to figures previously recognised, these amounts have not been included in net impact.</t>
  </si>
  <si>
    <t>Total interest income/ (expense)
$M</t>
  </si>
  <si>
    <r>
      <t xml:space="preserve">Not past due and not impaired </t>
    </r>
    <r>
      <rPr>
        <b/>
        <vertAlign val="superscript"/>
        <sz val="8"/>
        <rFont val="Arial"/>
        <family val="2"/>
      </rPr>
      <t>(i)</t>
    </r>
    <r>
      <rPr>
        <b/>
        <sz val="8"/>
        <rFont val="Arial"/>
        <family val="2"/>
      </rPr>
      <t xml:space="preserve">
$M</t>
    </r>
  </si>
  <si>
    <t>Carrying amount 
$M</t>
  </si>
  <si>
    <t>&lt;https://www.dhhs.vic.gov.au/publications/annual-reports&gt;</t>
  </si>
  <si>
    <t>Available at Department of Health and Human Services annual reports</t>
  </si>
  <si>
    <t>‘Indigenous’ or ‘Koori/Koorie’ is retained when part of the title of a report, program or quotation.</t>
  </si>
  <si>
    <t xml:space="preserve">In this document, ‘Aboriginal’ refers to both Aboriginal and Torres Strait Islander people. </t>
  </si>
  <si>
    <t>(Department of Health and Human Services) as the author and/or owner of the work, indicate if any changes have been made to the work and comply</t>
  </si>
  <si>
    <t>You are free to reuse the work under that licence, on the condition that you credit the State of Victoria, Australia  with the other licence terms.</t>
  </si>
  <si>
    <t>&lt;https://creativecommons.org/licenses/by/4.0/legalcode&gt;.</t>
  </si>
  <si>
    <t xml:space="preserve">Creative Commons Attribution 4.0 International </t>
  </si>
  <si>
    <t>The terms and conditions of this licence, including disclaimer of warranties and limitation of liability are available at</t>
  </si>
  <si>
    <t xml:space="preserve"> the Department of Health and Human Services logo), this work, Department of Health and Human Services annual report </t>
  </si>
  <si>
    <t>With the exception of any images, photographs or branding (including, but not limited to the Victorian Coat of Arms, the Victorian Government logo or</t>
  </si>
  <si>
    <t>Copyright</t>
  </si>
  <si>
    <t>&lt;corporate.reporting@dhhs.vic.gov.au&gt;.</t>
  </si>
  <si>
    <t>To receive this data in another format, email corporate reporting</t>
  </si>
  <si>
    <t>Accessibility</t>
  </si>
  <si>
    <t>Contents</t>
  </si>
  <si>
    <t xml:space="preserve">Department of Health and Human Services annual report 2019-20 – machine readable dataset: </t>
  </si>
  <si>
    <t>2. Funding delivery of our services</t>
  </si>
  <si>
    <t>3. The cost of delivering services</t>
  </si>
  <si>
    <t>4. Disaggregated financial information by output</t>
  </si>
  <si>
    <t>5. Key assets available to support output delivery</t>
  </si>
  <si>
    <t>6. Other assets and liabilities</t>
  </si>
  <si>
    <t>7. How we financed our operations</t>
  </si>
  <si>
    <t>8. Risks, contingencies and valuation judgements</t>
  </si>
  <si>
    <t>9. Other disclosures</t>
  </si>
  <si>
    <t>Financial statements</t>
  </si>
  <si>
    <t>2019–20 dataset financial statements, is licensed under a Creative Commons Attribution 4.0 licence.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</si>
</sst>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
    <numFmt numFmtId="165" formatCode="[$-2]\ #,##0_);\([$-2]\ #,##0\)"/>
    <numFmt numFmtId="166" formatCode="#,##0.0\ ;\(#,##0.0\)\ ;\-\ "/>
    <numFmt numFmtId="167" formatCode="#,##0.0\ ;\(#,##0.0\)\ ;\ \-\ "/>
    <numFmt numFmtId="168" formatCode="0.0%"/>
    <numFmt numFmtId="169" formatCode="#,##0\ ;\(#,##0\)\ ;\ \-\ "/>
    <numFmt numFmtId="170" formatCode="#,##0\ ;\(#,##0\)\ ;\-\ "/>
  </numFmts>
  <fonts count="28" x14ac:knownFonts="1">
    <font>
      <sz val="11"/>
      <color theme="1"/>
      <name val="Calibri"/>
      <family val="2"/>
      <scheme val="minor"/>
    </font>
    <font>
      <b/>
      <sz val="10"/>
      <name val="Arial"/>
      <family val="2"/>
    </font>
    <font>
      <sz val="8"/>
      <name val="Calibri Light"/>
      <family val="2"/>
    </font>
    <font>
      <b/>
      <sz val="8"/>
      <name val="Arial"/>
      <family val="2"/>
    </font>
    <font>
      <sz val="8"/>
      <name val="Arial"/>
      <family val="2"/>
    </font>
    <font>
      <vertAlign val="superscript"/>
      <sz val="8"/>
      <name val="Arial"/>
      <family val="2"/>
    </font>
    <font>
      <b/>
      <vertAlign val="superscript"/>
      <sz val="8"/>
      <name val="Arial"/>
      <family val="2"/>
    </font>
    <font>
      <i/>
      <sz val="8"/>
      <name val="Arial"/>
      <family val="2"/>
    </font>
    <font>
      <sz val="9"/>
      <name val="Arial"/>
      <family val="2"/>
    </font>
    <font>
      <b/>
      <sz val="7"/>
      <name val="Arial"/>
      <family val="2"/>
    </font>
    <font>
      <b/>
      <vertAlign val="superscript"/>
      <sz val="7"/>
      <name val="Arial"/>
      <family val="2"/>
    </font>
    <font>
      <sz val="7"/>
      <name val="Arial"/>
      <family val="2"/>
    </font>
    <font>
      <sz val="6"/>
      <name val="Arial"/>
      <family val="2"/>
    </font>
    <font>
      <sz val="10"/>
      <name val="Arial"/>
      <family val="2"/>
    </font>
    <font>
      <b/>
      <sz val="7.5"/>
      <name val="Arial"/>
      <family val="2"/>
    </font>
    <font>
      <b/>
      <sz val="10"/>
      <color rgb="FF52555A"/>
      <name val="Arial"/>
      <family val="2"/>
    </font>
    <font>
      <b/>
      <sz val="9"/>
      <name val="Arial"/>
      <family val="2"/>
    </font>
    <font>
      <sz val="11"/>
      <color theme="1"/>
      <name val="Calibri"/>
      <family val="2"/>
      <scheme val="minor"/>
    </font>
    <font>
      <sz val="8"/>
      <color theme="1"/>
      <name val="Arial"/>
      <family val="2"/>
    </font>
    <font>
      <b/>
      <vertAlign val="superscript"/>
      <sz val="10"/>
      <name val="Arial"/>
      <family val="2"/>
    </font>
    <font>
      <sz val="10"/>
      <color theme="1"/>
      <name val="Arial"/>
      <family val="2"/>
    </font>
    <font>
      <sz val="12"/>
      <name val="Arial"/>
      <family val="2"/>
    </font>
    <font>
      <u/>
      <sz val="11"/>
      <color theme="10"/>
      <name val="Calibri"/>
      <family val="2"/>
      <scheme val="minor"/>
    </font>
    <font>
      <u/>
      <sz val="11"/>
      <color theme="10"/>
      <name val="Arial"/>
      <family val="2"/>
    </font>
    <font>
      <b/>
      <sz val="13"/>
      <color rgb="FF004EA8"/>
      <name val="Arial"/>
      <family val="2"/>
    </font>
    <font>
      <sz val="14"/>
      <color theme="1"/>
      <name val="Arial"/>
      <family val="2"/>
    </font>
    <font>
      <u/>
      <sz val="10"/>
      <color theme="10"/>
      <name val="Arial"/>
      <family val="2"/>
    </font>
    <font>
      <b/>
      <sz val="15"/>
      <color rgb="FF004EA8"/>
      <name val="Arial"/>
      <family val="2"/>
    </font>
  </fonts>
  <fills count="7">
    <fill>
      <patternFill patternType="none"/>
    </fill>
    <fill>
      <patternFill patternType="gray125"/>
    </fill>
    <fill>
      <patternFill patternType="solid">
        <fgColor rgb="FFF7FBFF"/>
        <bgColor indexed="64"/>
      </patternFill>
    </fill>
    <fill>
      <patternFill patternType="solid">
        <fgColor rgb="FFE7E6E6"/>
        <bgColor indexed="64"/>
      </patternFill>
    </fill>
    <fill>
      <patternFill patternType="solid">
        <fgColor rgb="FFFFFF99"/>
        <bgColor indexed="64"/>
      </patternFill>
    </fill>
    <fill>
      <patternFill patternType="solid">
        <fgColor theme="0"/>
        <bgColor theme="0"/>
      </patternFill>
    </fill>
    <fill>
      <patternFill patternType="solid">
        <fgColor theme="2"/>
        <bgColor indexed="64"/>
      </patternFill>
    </fill>
  </fills>
  <borders count="33">
    <border>
      <left/>
      <right/>
      <top/>
      <bottom/>
      <diagonal/>
    </border>
    <border>
      <left/>
      <right/>
      <top/>
      <bottom style="thin">
        <color indexed="64"/>
      </bottom>
      <diagonal/>
    </border>
    <border>
      <left/>
      <right/>
      <top style="thin">
        <color indexed="64"/>
      </top>
      <bottom/>
      <diagonal/>
    </border>
    <border>
      <left style="thin">
        <color theme="0"/>
      </left>
      <right style="thin">
        <color theme="0"/>
      </right>
      <top style="thin">
        <color theme="0" tint="-0.34998626667073579"/>
      </top>
      <bottom/>
      <diagonal/>
    </border>
    <border>
      <left style="thin">
        <color theme="0"/>
      </left>
      <right style="thin">
        <color theme="0"/>
      </right>
      <top style="thin">
        <color theme="0" tint="-0.34998626667073579"/>
      </top>
      <bottom style="thin">
        <color theme="0" tint="-0.34998626667073579"/>
      </bottom>
      <diagonal/>
    </border>
    <border>
      <left/>
      <right/>
      <top style="thin">
        <color indexed="64"/>
      </top>
      <bottom style="thin">
        <color theme="1"/>
      </bottom>
      <diagonal/>
    </border>
    <border>
      <left style="thin">
        <color theme="0"/>
      </left>
      <right style="thin">
        <color theme="0"/>
      </right>
      <top/>
      <bottom style="thin">
        <color indexed="64"/>
      </bottom>
      <diagonal/>
    </border>
    <border>
      <left/>
      <right/>
      <top style="thin">
        <color theme="1"/>
      </top>
      <bottom style="thin">
        <color theme="1"/>
      </bottom>
      <diagonal/>
    </border>
    <border>
      <left/>
      <right/>
      <top style="thin">
        <color theme="0" tint="-0.34998626667073579"/>
      </top>
      <bottom style="thin">
        <color theme="0" tint="-0.34998626667073579"/>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indexed="64"/>
      </top>
      <bottom style="thin">
        <color indexed="64"/>
      </bottom>
      <diagonal/>
    </border>
    <border>
      <left style="thin">
        <color theme="0"/>
      </left>
      <right/>
      <top/>
      <bottom style="thin">
        <color theme="0"/>
      </bottom>
      <diagonal/>
    </border>
    <border>
      <left style="thin">
        <color theme="0"/>
      </left>
      <right style="thin">
        <color theme="0"/>
      </right>
      <top/>
      <bottom style="thin">
        <color theme="0" tint="-0.34998626667073579"/>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top/>
      <bottom/>
      <diagonal/>
    </border>
    <border>
      <left/>
      <right style="thin">
        <color theme="0"/>
      </right>
      <top/>
      <bottom/>
      <diagonal/>
    </border>
    <border>
      <left/>
      <right/>
      <top style="thin">
        <color indexed="64"/>
      </top>
      <bottom style="thin">
        <color indexed="64"/>
      </bottom>
      <diagonal/>
    </border>
    <border>
      <left style="thin">
        <color theme="0"/>
      </left>
      <right style="thin">
        <color theme="0"/>
      </right>
      <top style="thin">
        <color theme="1"/>
      </top>
      <bottom style="thin">
        <color theme="0" tint="-0.249977111117893"/>
      </bottom>
      <diagonal/>
    </border>
    <border>
      <left style="thin">
        <color theme="0"/>
      </left>
      <right style="thin">
        <color theme="0"/>
      </right>
      <top style="thin">
        <color theme="0" tint="-0.34998626667073579"/>
      </top>
      <bottom style="thin">
        <color indexed="64"/>
      </bottom>
      <diagonal/>
    </border>
    <border>
      <left style="thin">
        <color theme="0"/>
      </left>
      <right style="thin">
        <color theme="0"/>
      </right>
      <top style="thin">
        <color indexed="64"/>
      </top>
      <bottom style="thin">
        <color theme="0" tint="-0.34998626667073579"/>
      </bottom>
      <diagonal/>
    </border>
    <border>
      <left/>
      <right/>
      <top style="thin">
        <color theme="1"/>
      </top>
      <bottom/>
      <diagonal/>
    </border>
    <border>
      <left/>
      <right style="thin">
        <color theme="0"/>
      </right>
      <top style="thin">
        <color theme="0" tint="-0.34998626667073579"/>
      </top>
      <bottom/>
      <diagonal/>
    </border>
    <border>
      <left/>
      <right/>
      <top/>
      <bottom style="thin">
        <color theme="1"/>
      </bottom>
      <diagonal/>
    </border>
    <border>
      <left/>
      <right/>
      <top style="thin">
        <color theme="0" tint="-0.249977111117893"/>
      </top>
      <bottom style="thin">
        <color theme="0" tint="-0.249977111117893"/>
      </bottom>
      <diagonal/>
    </border>
    <border>
      <left/>
      <right/>
      <top style="thin">
        <color indexed="64"/>
      </top>
      <bottom style="thin">
        <color theme="0" tint="-0.34998626667073579"/>
      </bottom>
      <diagonal/>
    </border>
    <border>
      <left/>
      <right style="thin">
        <color theme="0"/>
      </right>
      <top style="thin">
        <color indexed="64"/>
      </top>
      <bottom style="thin">
        <color theme="0" tint="-0.34998626667073579"/>
      </bottom>
      <diagonal/>
    </border>
    <border>
      <left/>
      <right/>
      <top style="thin">
        <color theme="1"/>
      </top>
      <bottom style="thin">
        <color indexed="64"/>
      </bottom>
      <diagonal/>
    </border>
    <border>
      <left/>
      <right style="thin">
        <color theme="0"/>
      </right>
      <top style="thin">
        <color indexed="64"/>
      </top>
      <bottom style="thin">
        <color indexed="64"/>
      </bottom>
      <diagonal/>
    </border>
    <border>
      <left style="thin">
        <color theme="0"/>
      </left>
      <right/>
      <top style="thin">
        <color theme="0" tint="-0.34998626667073579"/>
      </top>
      <bottom/>
      <diagonal/>
    </border>
    <border>
      <left style="thin">
        <color theme="0"/>
      </left>
      <right style="thin">
        <color theme="0"/>
      </right>
      <top style="thin">
        <color theme="1"/>
      </top>
      <bottom style="thin">
        <color theme="0"/>
      </bottom>
      <diagonal/>
    </border>
    <border>
      <left style="thin">
        <color theme="0"/>
      </left>
      <right style="thin">
        <color theme="0"/>
      </right>
      <top style="thin">
        <color theme="0"/>
      </top>
      <bottom/>
      <diagonal/>
    </border>
  </borders>
  <cellStyleXfs count="45">
    <xf numFmtId="0" fontId="0" fillId="0" borderId="0"/>
    <xf numFmtId="0" fontId="2" fillId="2" borderId="1">
      <alignment horizontal="left"/>
    </xf>
    <xf numFmtId="164" fontId="3" fillId="2" borderId="1">
      <alignment horizontal="right"/>
    </xf>
    <xf numFmtId="165" fontId="3" fillId="2" borderId="2">
      <alignment vertical="center" wrapText="1"/>
    </xf>
    <xf numFmtId="165" fontId="4" fillId="2" borderId="3">
      <alignment vertical="center" wrapText="1"/>
    </xf>
    <xf numFmtId="165" fontId="4" fillId="2" borderId="4">
      <alignment horizontal="right" vertical="center"/>
    </xf>
    <xf numFmtId="165" fontId="3" fillId="2" borderId="2">
      <alignment vertical="center" wrapText="1"/>
    </xf>
    <xf numFmtId="1" fontId="3" fillId="3" borderId="6">
      <alignment horizontal="right" vertical="top" wrapText="1"/>
    </xf>
    <xf numFmtId="166" fontId="4" fillId="3" borderId="4">
      <alignment horizontal="right" vertical="center"/>
    </xf>
    <xf numFmtId="166" fontId="3" fillId="3" borderId="7">
      <alignment horizontal="right" vertical="center"/>
    </xf>
    <xf numFmtId="1" fontId="3" fillId="2" borderId="6">
      <alignment horizontal="right" vertical="top" wrapText="1"/>
    </xf>
    <xf numFmtId="166" fontId="4" fillId="2" borderId="3">
      <alignment horizontal="right" vertical="center"/>
    </xf>
    <xf numFmtId="167" fontId="3" fillId="2" borderId="7">
      <alignment horizontal="right" vertical="center"/>
    </xf>
    <xf numFmtId="165" fontId="3" fillId="2" borderId="8">
      <alignment vertical="center" wrapText="1"/>
    </xf>
    <xf numFmtId="0" fontId="2" fillId="2" borderId="0">
      <alignment horizontal="left"/>
    </xf>
    <xf numFmtId="164" fontId="3" fillId="2" borderId="0">
      <alignment horizontal="right"/>
    </xf>
    <xf numFmtId="1" fontId="3" fillId="3" borderId="9">
      <alignment horizontal="right" vertical="top" wrapText="1"/>
    </xf>
    <xf numFmtId="1" fontId="3" fillId="2" borderId="9">
      <alignment horizontal="right" vertical="top" wrapText="1"/>
    </xf>
    <xf numFmtId="166" fontId="4" fillId="4" borderId="4">
      <alignment horizontal="right" vertical="center"/>
      <protection locked="0"/>
    </xf>
    <xf numFmtId="166" fontId="3" fillId="2" borderId="3">
      <alignment horizontal="right" vertical="center"/>
    </xf>
    <xf numFmtId="1" fontId="3" fillId="2" borderId="5">
      <alignment horizontal="left" vertical="center" wrapText="1"/>
    </xf>
    <xf numFmtId="166" fontId="4" fillId="4" borderId="8">
      <alignment horizontal="right" vertical="center"/>
      <protection locked="0"/>
    </xf>
    <xf numFmtId="165" fontId="3" fillId="2" borderId="5">
      <alignment vertical="center" wrapText="1"/>
    </xf>
    <xf numFmtId="165" fontId="8" fillId="5" borderId="0">
      <alignment horizontal="right"/>
    </xf>
    <xf numFmtId="165" fontId="4" fillId="2" borderId="3">
      <alignment horizontal="left" vertical="center" wrapText="1" indent="1"/>
    </xf>
    <xf numFmtId="165" fontId="4" fillId="2" borderId="20">
      <alignment vertical="center" wrapText="1"/>
    </xf>
    <xf numFmtId="166" fontId="8" fillId="2" borderId="6">
      <alignment horizontal="right" vertical="center"/>
    </xf>
    <xf numFmtId="10" fontId="4" fillId="4" borderId="4">
      <alignment horizontal="right" vertical="center"/>
      <protection locked="0"/>
    </xf>
    <xf numFmtId="166" fontId="4" fillId="4" borderId="4">
      <alignment horizontal="right" vertical="center"/>
      <protection locked="0"/>
    </xf>
    <xf numFmtId="166" fontId="3" fillId="3" borderId="4">
      <alignment horizontal="right" vertical="center"/>
    </xf>
    <xf numFmtId="166" fontId="4" fillId="2" borderId="11">
      <alignment horizontal="right" vertical="center"/>
    </xf>
    <xf numFmtId="166" fontId="3" fillId="2" borderId="3">
      <alignment horizontal="right" vertical="center"/>
    </xf>
    <xf numFmtId="165" fontId="4" fillId="2" borderId="11">
      <alignment vertical="center" wrapText="1"/>
    </xf>
    <xf numFmtId="166" fontId="4" fillId="3" borderId="11">
      <alignment horizontal="right" vertical="center"/>
    </xf>
    <xf numFmtId="1" fontId="3" fillId="2" borderId="6">
      <alignment horizontal="right" vertical="top" wrapText="1"/>
    </xf>
    <xf numFmtId="1" fontId="13" fillId="2" borderId="0"/>
    <xf numFmtId="1" fontId="13" fillId="2" borderId="0"/>
    <xf numFmtId="165" fontId="7" fillId="2" borderId="3">
      <alignment vertical="center" wrapText="1"/>
    </xf>
    <xf numFmtId="1" fontId="13" fillId="2" borderId="0"/>
    <xf numFmtId="165" fontId="16" fillId="2" borderId="0">
      <alignment wrapText="1"/>
    </xf>
    <xf numFmtId="9" fontId="17" fillId="0" borderId="0" applyFont="0" applyFill="0" applyBorder="0" applyAlignment="0" applyProtection="0"/>
    <xf numFmtId="0" fontId="20" fillId="0" borderId="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cellStyleXfs>
  <cellXfs count="230">
    <xf numFmtId="0" fontId="0" fillId="0" borderId="0" xfId="0"/>
    <xf numFmtId="0" fontId="0" fillId="0" borderId="0" xfId="0" applyAlignment="1">
      <alignment wrapText="1"/>
    </xf>
    <xf numFmtId="0" fontId="1" fillId="0" borderId="0" xfId="0" applyFont="1"/>
    <xf numFmtId="0" fontId="2" fillId="2" borderId="1" xfId="1">
      <alignment horizontal="left"/>
    </xf>
    <xf numFmtId="164" fontId="3" fillId="2" borderId="1" xfId="2">
      <alignment horizontal="right"/>
    </xf>
    <xf numFmtId="165" fontId="3" fillId="2" borderId="2" xfId="3">
      <alignment vertical="center" wrapText="1"/>
    </xf>
    <xf numFmtId="165" fontId="4" fillId="2" borderId="3" xfId="4">
      <alignment vertical="center" wrapText="1"/>
    </xf>
    <xf numFmtId="165" fontId="4" fillId="2" borderId="4" xfId="5" quotePrefix="1">
      <alignment horizontal="right" vertical="center"/>
    </xf>
    <xf numFmtId="165" fontId="4" fillId="2" borderId="4" xfId="5">
      <alignment horizontal="right" vertical="center"/>
    </xf>
    <xf numFmtId="165" fontId="3" fillId="2" borderId="5" xfId="6" applyBorder="1">
      <alignment vertical="center" wrapText="1"/>
    </xf>
    <xf numFmtId="1" fontId="3" fillId="3" borderId="6" xfId="7">
      <alignment horizontal="right" vertical="top" wrapText="1"/>
    </xf>
    <xf numFmtId="166" fontId="4" fillId="3" borderId="4" xfId="8">
      <alignment horizontal="right" vertical="center"/>
    </xf>
    <xf numFmtId="166" fontId="3" fillId="3" borderId="7" xfId="9">
      <alignment horizontal="right" vertical="center"/>
    </xf>
    <xf numFmtId="1" fontId="3" fillId="2" borderId="6" xfId="10">
      <alignment horizontal="right" vertical="top" wrapText="1"/>
    </xf>
    <xf numFmtId="166" fontId="4" fillId="2" borderId="3" xfId="11">
      <alignment horizontal="right" vertical="center"/>
    </xf>
    <xf numFmtId="167" fontId="3" fillId="2" borderId="7" xfId="12">
      <alignment horizontal="right" vertical="center"/>
    </xf>
    <xf numFmtId="165" fontId="3" fillId="2" borderId="8" xfId="13">
      <alignment vertical="center" wrapText="1"/>
    </xf>
    <xf numFmtId="0" fontId="2" fillId="2" borderId="0" xfId="14">
      <alignment horizontal="left"/>
    </xf>
    <xf numFmtId="164" fontId="3" fillId="2" borderId="0" xfId="15">
      <alignment horizontal="right"/>
    </xf>
    <xf numFmtId="1" fontId="3" fillId="3" borderId="10" xfId="16" applyBorder="1">
      <alignment horizontal="right" vertical="top" wrapText="1"/>
    </xf>
    <xf numFmtId="1" fontId="3" fillId="2" borderId="10" xfId="17" applyBorder="1">
      <alignment horizontal="right" vertical="top" wrapText="1"/>
    </xf>
    <xf numFmtId="165" fontId="4" fillId="2" borderId="11" xfId="5" applyBorder="1">
      <alignment horizontal="right" vertical="center"/>
    </xf>
    <xf numFmtId="1" fontId="3" fillId="2" borderId="12" xfId="17" applyBorder="1">
      <alignment horizontal="right" vertical="top" wrapText="1"/>
    </xf>
    <xf numFmtId="1" fontId="3" fillId="2" borderId="12" xfId="17" applyBorder="1" applyAlignment="1">
      <alignment horizontal="right" wrapText="1"/>
    </xf>
    <xf numFmtId="165" fontId="3" fillId="2" borderId="1" xfId="13" applyBorder="1" applyAlignment="1">
      <alignment horizontal="right" wrapText="1"/>
    </xf>
    <xf numFmtId="166" fontId="3" fillId="2" borderId="3" xfId="11" applyFont="1">
      <alignment horizontal="right" vertical="center"/>
    </xf>
    <xf numFmtId="166" fontId="3" fillId="2" borderId="13" xfId="19" applyBorder="1">
      <alignment horizontal="right" vertical="center"/>
    </xf>
    <xf numFmtId="165" fontId="4" fillId="2" borderId="3" xfId="4" quotePrefix="1" applyAlignment="1">
      <alignment horizontal="right" vertical="center" wrapText="1"/>
    </xf>
    <xf numFmtId="0" fontId="1" fillId="0" borderId="0" xfId="0" applyFont="1" applyAlignment="1">
      <alignment horizontal="left"/>
    </xf>
    <xf numFmtId="0" fontId="2" fillId="2" borderId="1" xfId="14" applyBorder="1">
      <alignment horizontal="left"/>
    </xf>
    <xf numFmtId="164" fontId="3" fillId="2" borderId="1" xfId="15" applyBorder="1">
      <alignment horizontal="right"/>
    </xf>
    <xf numFmtId="165" fontId="4" fillId="2" borderId="10" xfId="4" applyBorder="1">
      <alignment vertical="center" wrapText="1"/>
    </xf>
    <xf numFmtId="0" fontId="0" fillId="0" borderId="0" xfId="0" applyAlignment="1">
      <alignment horizontal="left"/>
    </xf>
    <xf numFmtId="1" fontId="3" fillId="2" borderId="0" xfId="10" applyBorder="1" applyAlignment="1">
      <alignment vertical="top" wrapText="1"/>
    </xf>
    <xf numFmtId="1" fontId="3" fillId="2" borderId="17" xfId="10" applyBorder="1" applyAlignment="1">
      <alignment horizontal="left" vertical="top" wrapText="1"/>
    </xf>
    <xf numFmtId="1" fontId="3" fillId="2" borderId="6" xfId="10" applyAlignment="1">
      <alignment horizontal="right" wrapText="1"/>
    </xf>
    <xf numFmtId="1" fontId="4" fillId="2" borderId="6" xfId="10" applyFont="1" applyAlignment="1">
      <alignment horizontal="left" wrapText="1"/>
    </xf>
    <xf numFmtId="1" fontId="3" fillId="2" borderId="14" xfId="10" applyBorder="1" applyAlignment="1">
      <alignment horizontal="right" wrapText="1"/>
    </xf>
    <xf numFmtId="1" fontId="3" fillId="3" borderId="18" xfId="7" applyBorder="1" applyAlignment="1">
      <alignment horizontal="right" wrapText="1"/>
    </xf>
    <xf numFmtId="1" fontId="3" fillId="2" borderId="5" xfId="20">
      <alignment horizontal="left" vertical="center" wrapText="1"/>
    </xf>
    <xf numFmtId="165" fontId="4" fillId="2" borderId="8" xfId="13" applyFont="1" applyAlignment="1">
      <alignment horizontal="left" vertical="center" wrapText="1"/>
    </xf>
    <xf numFmtId="165" fontId="4" fillId="2" borderId="8" xfId="13" applyFont="1">
      <alignment vertical="center" wrapText="1"/>
    </xf>
    <xf numFmtId="166" fontId="5" fillId="2" borderId="3" xfId="11" applyFont="1" applyAlignment="1">
      <alignment horizontal="left" vertical="center"/>
    </xf>
    <xf numFmtId="166" fontId="4" fillId="2" borderId="3" xfId="11" applyAlignment="1">
      <alignment horizontal="left" vertical="center"/>
    </xf>
    <xf numFmtId="165" fontId="3" fillId="2" borderId="5" xfId="22">
      <alignment vertical="center" wrapText="1"/>
    </xf>
    <xf numFmtId="167" fontId="4" fillId="2" borderId="7" xfId="12" applyFont="1" applyAlignment="1">
      <alignment horizontal="left" vertical="center"/>
    </xf>
    <xf numFmtId="164" fontId="3" fillId="2" borderId="1" xfId="2" applyAlignment="1">
      <alignment horizontal="left"/>
    </xf>
    <xf numFmtId="49" fontId="4" fillId="2" borderId="3" xfId="4" applyNumberFormat="1">
      <alignment vertical="center" wrapText="1"/>
    </xf>
    <xf numFmtId="165" fontId="4" fillId="2" borderId="3" xfId="4" applyAlignment="1">
      <alignment horizontal="left" vertical="center" wrapText="1" indent="1"/>
    </xf>
    <xf numFmtId="165" fontId="4" fillId="2" borderId="3" xfId="24">
      <alignment horizontal="left" vertical="center" wrapText="1" indent="1"/>
    </xf>
    <xf numFmtId="165" fontId="3" fillId="2" borderId="3" xfId="4" applyFont="1">
      <alignment vertical="center" wrapText="1"/>
    </xf>
    <xf numFmtId="166" fontId="4" fillId="2" borderId="19" xfId="11" applyBorder="1">
      <alignment horizontal="right" vertical="center"/>
    </xf>
    <xf numFmtId="165" fontId="4" fillId="2" borderId="20" xfId="25">
      <alignment vertical="center" wrapText="1"/>
    </xf>
    <xf numFmtId="166" fontId="4" fillId="2" borderId="6" xfId="26" applyFont="1">
      <alignment horizontal="right" vertical="center"/>
    </xf>
    <xf numFmtId="165" fontId="4" fillId="2" borderId="20" xfId="4" applyBorder="1">
      <alignment vertical="center" wrapText="1"/>
    </xf>
    <xf numFmtId="166" fontId="3" fillId="3" borderId="4" xfId="29">
      <alignment horizontal="right" vertical="center"/>
    </xf>
    <xf numFmtId="1" fontId="3" fillId="2" borderId="15" xfId="10" applyBorder="1" applyAlignment="1">
      <alignment vertical="top" wrapText="1"/>
    </xf>
    <xf numFmtId="165" fontId="4" fillId="2" borderId="21" xfId="4" applyBorder="1">
      <alignment vertical="center" wrapText="1"/>
    </xf>
    <xf numFmtId="166" fontId="4" fillId="3" borderId="3" xfId="8" applyBorder="1">
      <alignment horizontal="right" vertical="center"/>
    </xf>
    <xf numFmtId="166" fontId="3" fillId="3" borderId="21" xfId="8" applyFont="1" applyBorder="1">
      <alignment horizontal="right" vertical="center"/>
    </xf>
    <xf numFmtId="166" fontId="4" fillId="2" borderId="21" xfId="11" applyBorder="1">
      <alignment horizontal="right" vertical="center"/>
    </xf>
    <xf numFmtId="0" fontId="0" fillId="0" borderId="2" xfId="0" applyBorder="1"/>
    <xf numFmtId="166" fontId="4" fillId="2" borderId="11" xfId="30">
      <alignment horizontal="right" vertical="center"/>
    </xf>
    <xf numFmtId="166" fontId="3" fillId="2" borderId="21" xfId="31" applyBorder="1">
      <alignment horizontal="right" vertical="center"/>
    </xf>
    <xf numFmtId="165" fontId="4" fillId="2" borderId="11" xfId="32">
      <alignment vertical="center" wrapText="1"/>
    </xf>
    <xf numFmtId="166" fontId="4" fillId="3" borderId="11" xfId="33">
      <alignment horizontal="right" vertical="center"/>
    </xf>
    <xf numFmtId="1" fontId="9" fillId="2" borderId="6" xfId="10" applyFont="1" applyAlignment="1">
      <alignment horizontal="left" wrapText="1"/>
    </xf>
    <xf numFmtId="1" fontId="9" fillId="2" borderId="6" xfId="10" applyFont="1" applyAlignment="1">
      <alignment horizontal="right" wrapText="1"/>
    </xf>
    <xf numFmtId="165" fontId="9" fillId="2" borderId="2" xfId="3" applyFont="1">
      <alignment vertical="center" wrapText="1"/>
    </xf>
    <xf numFmtId="165" fontId="11" fillId="2" borderId="3" xfId="4" applyFont="1">
      <alignment vertical="center" wrapText="1"/>
    </xf>
    <xf numFmtId="166" fontId="11" fillId="2" borderId="3" xfId="11" applyFont="1">
      <alignment horizontal="right" vertical="center"/>
    </xf>
    <xf numFmtId="165" fontId="9" fillId="2" borderId="5" xfId="22" applyFont="1">
      <alignment vertical="center" wrapText="1"/>
    </xf>
    <xf numFmtId="167" fontId="9" fillId="2" borderId="7" xfId="12" applyFont="1">
      <alignment horizontal="right" vertical="center"/>
    </xf>
    <xf numFmtId="167" fontId="9" fillId="2" borderId="22" xfId="12" applyFont="1" applyBorder="1">
      <alignment horizontal="right" vertical="center"/>
    </xf>
    <xf numFmtId="167" fontId="9" fillId="2" borderId="18" xfId="12" applyFont="1" applyBorder="1">
      <alignment horizontal="right" vertical="center"/>
    </xf>
    <xf numFmtId="0" fontId="12" fillId="0" borderId="0" xfId="0" applyFont="1"/>
    <xf numFmtId="165" fontId="9" fillId="2" borderId="0" xfId="22" applyFont="1" applyBorder="1">
      <alignment vertical="center" wrapText="1"/>
    </xf>
    <xf numFmtId="1" fontId="9" fillId="2" borderId="6" xfId="10" applyFont="1">
      <alignment horizontal="right" vertical="top" wrapText="1"/>
    </xf>
    <xf numFmtId="165" fontId="11" fillId="2" borderId="23" xfId="4" applyFont="1" applyBorder="1">
      <alignment vertical="center" wrapText="1"/>
    </xf>
    <xf numFmtId="1" fontId="3" fillId="2" borderId="6" xfId="10" applyAlignment="1">
      <alignment horizontal="left" wrapText="1"/>
    </xf>
    <xf numFmtId="1" fontId="3" fillId="2" borderId="0" xfId="10" applyBorder="1" applyAlignment="1">
      <alignment horizontal="center" vertical="top" wrapText="1"/>
    </xf>
    <xf numFmtId="0" fontId="2" fillId="2" borderId="0" xfId="14" applyAlignment="1"/>
    <xf numFmtId="0" fontId="2" fillId="2" borderId="1" xfId="14" applyBorder="1" applyAlignment="1"/>
    <xf numFmtId="166" fontId="4" fillId="3" borderId="13" xfId="8" applyBorder="1">
      <alignment horizontal="right" vertical="center"/>
    </xf>
    <xf numFmtId="166" fontId="3" fillId="3" borderId="11" xfId="33" applyFont="1">
      <alignment horizontal="right" vertical="center"/>
    </xf>
    <xf numFmtId="166" fontId="4" fillId="2" borderId="10" xfId="11" applyBorder="1">
      <alignment horizontal="right" vertical="center"/>
    </xf>
    <xf numFmtId="166" fontId="3" fillId="3" borderId="4" xfId="8" applyFont="1">
      <alignment horizontal="right" vertical="center"/>
    </xf>
    <xf numFmtId="166" fontId="4" fillId="2" borderId="3" xfId="11" applyFont="1">
      <alignment horizontal="right" vertical="center"/>
    </xf>
    <xf numFmtId="165" fontId="7" fillId="2" borderId="3" xfId="4" applyFont="1">
      <alignment vertical="center" wrapText="1"/>
    </xf>
    <xf numFmtId="1" fontId="3" fillId="2" borderId="14" xfId="10" applyBorder="1" applyAlignment="1">
      <alignment vertical="top" wrapText="1"/>
    </xf>
    <xf numFmtId="165" fontId="3" fillId="2" borderId="18" xfId="13" applyBorder="1">
      <alignment vertical="center" wrapText="1"/>
    </xf>
    <xf numFmtId="1" fontId="13" fillId="0" borderId="0" xfId="35" applyFill="1"/>
    <xf numFmtId="165" fontId="4" fillId="2" borderId="4" xfId="4" applyBorder="1">
      <alignment vertical="center" wrapText="1"/>
    </xf>
    <xf numFmtId="166" fontId="3" fillId="2" borderId="21" xfId="11" applyFont="1" applyBorder="1">
      <alignment horizontal="right" vertical="center"/>
    </xf>
    <xf numFmtId="166" fontId="4" fillId="2" borderId="4" xfId="11" applyBorder="1">
      <alignment horizontal="right" vertical="center"/>
    </xf>
    <xf numFmtId="166" fontId="3" fillId="2" borderId="3" xfId="31">
      <alignment horizontal="right" vertical="center"/>
    </xf>
    <xf numFmtId="165" fontId="7" fillId="2" borderId="3" xfId="37">
      <alignment vertical="center" wrapText="1"/>
    </xf>
    <xf numFmtId="165" fontId="4" fillId="2" borderId="21" xfId="24" applyBorder="1">
      <alignment horizontal="left" vertical="center" wrapText="1" indent="1"/>
    </xf>
    <xf numFmtId="166" fontId="4" fillId="3" borderId="21" xfId="8" applyBorder="1">
      <alignment horizontal="right" vertical="center"/>
    </xf>
    <xf numFmtId="166" fontId="4" fillId="3" borderId="7" xfId="9" applyFont="1">
      <alignment horizontal="right" vertical="center"/>
    </xf>
    <xf numFmtId="167" fontId="4" fillId="2" borderId="7" xfId="12" applyFont="1">
      <alignment horizontal="right" vertical="center"/>
    </xf>
    <xf numFmtId="166" fontId="3" fillId="3" borderId="24" xfId="9" applyBorder="1">
      <alignment horizontal="right" vertical="center"/>
    </xf>
    <xf numFmtId="167" fontId="3" fillId="2" borderId="24" xfId="12" applyBorder="1">
      <alignment horizontal="right" vertical="center"/>
    </xf>
    <xf numFmtId="1" fontId="3" fillId="2" borderId="2" xfId="3" applyNumberFormat="1" applyAlignment="1">
      <alignment horizontal="left" vertical="center" wrapText="1"/>
    </xf>
    <xf numFmtId="166" fontId="4" fillId="2" borderId="3" xfId="11" applyProtection="1">
      <alignment horizontal="right" vertical="center"/>
      <protection locked="0"/>
    </xf>
    <xf numFmtId="165" fontId="4" fillId="2" borderId="3" xfId="4" applyAlignment="1">
      <alignment vertical="center"/>
    </xf>
    <xf numFmtId="0" fontId="2" fillId="2" borderId="0" xfId="1" applyBorder="1">
      <alignment horizontal="left"/>
    </xf>
    <xf numFmtId="1" fontId="3" fillId="2" borderId="10" xfId="10" applyBorder="1">
      <alignment horizontal="right" vertical="top" wrapText="1"/>
    </xf>
    <xf numFmtId="165" fontId="3" fillId="2" borderId="18" xfId="4" applyFont="1" applyBorder="1">
      <alignment vertical="center" wrapText="1"/>
    </xf>
    <xf numFmtId="1" fontId="3" fillId="2" borderId="14" xfId="10" applyBorder="1" applyAlignment="1">
      <alignment horizontal="left" wrapText="1"/>
    </xf>
    <xf numFmtId="1" fontId="9" fillId="3" borderId="18" xfId="7" applyFont="1" applyBorder="1">
      <alignment horizontal="right" vertical="top" wrapText="1"/>
    </xf>
    <xf numFmtId="1" fontId="9" fillId="2" borderId="15" xfId="10" applyFont="1" applyBorder="1">
      <alignment horizontal="right" vertical="top" wrapText="1"/>
    </xf>
    <xf numFmtId="165" fontId="3" fillId="2" borderId="2" xfId="3" applyAlignment="1">
      <alignment vertical="top" wrapText="1"/>
    </xf>
    <xf numFmtId="165" fontId="3" fillId="2" borderId="0" xfId="3" applyBorder="1">
      <alignment vertical="center" wrapText="1"/>
    </xf>
    <xf numFmtId="165" fontId="4" fillId="2" borderId="3" xfId="4" applyAlignment="1">
      <alignment vertical="top"/>
    </xf>
    <xf numFmtId="166" fontId="4" fillId="3" borderId="25" xfId="8" applyBorder="1">
      <alignment horizontal="right" vertical="center"/>
    </xf>
    <xf numFmtId="166" fontId="4" fillId="2" borderId="23" xfId="11" applyBorder="1">
      <alignment horizontal="right" vertical="center"/>
    </xf>
    <xf numFmtId="165" fontId="4" fillId="2" borderId="3" xfId="4" applyAlignment="1">
      <alignment vertical="top" wrapText="1"/>
    </xf>
    <xf numFmtId="166" fontId="4" fillId="3" borderId="1" xfId="8" applyBorder="1">
      <alignment horizontal="right" vertical="center"/>
    </xf>
    <xf numFmtId="165" fontId="4" fillId="2" borderId="2" xfId="3" applyFont="1">
      <alignment vertical="center" wrapText="1"/>
    </xf>
    <xf numFmtId="165" fontId="3" fillId="2" borderId="2" xfId="6">
      <alignment vertical="center" wrapText="1"/>
    </xf>
    <xf numFmtId="1" fontId="3" fillId="2" borderId="0" xfId="10" applyBorder="1" applyAlignment="1">
      <alignment horizontal="left" wrapText="1"/>
    </xf>
    <xf numFmtId="1" fontId="3" fillId="2" borderId="0" xfId="10" applyBorder="1">
      <alignment horizontal="right" vertical="top" wrapText="1"/>
    </xf>
    <xf numFmtId="1" fontId="3" fillId="2" borderId="11" xfId="10" applyBorder="1" applyAlignment="1">
      <alignment horizontal="right" wrapText="1"/>
    </xf>
    <xf numFmtId="168" fontId="3" fillId="2" borderId="7" xfId="12" applyNumberFormat="1">
      <alignment horizontal="right" vertical="center"/>
    </xf>
    <xf numFmtId="168" fontId="3" fillId="2" borderId="2" xfId="3" applyNumberFormat="1">
      <alignment vertical="center" wrapText="1"/>
    </xf>
    <xf numFmtId="165" fontId="3" fillId="2" borderId="0" xfId="6" applyBorder="1">
      <alignment vertical="center" wrapText="1"/>
    </xf>
    <xf numFmtId="167" fontId="3" fillId="2" borderId="22" xfId="12" applyBorder="1">
      <alignment horizontal="right" vertical="center"/>
    </xf>
    <xf numFmtId="1" fontId="3" fillId="2" borderId="10" xfId="10" applyBorder="1" applyAlignment="1">
      <alignment horizontal="left" wrapText="1"/>
    </xf>
    <xf numFmtId="1" fontId="3" fillId="2" borderId="1" xfId="10" applyBorder="1" applyAlignment="1">
      <alignment horizontal="left" wrapText="1"/>
    </xf>
    <xf numFmtId="1" fontId="3" fillId="2" borderId="15" xfId="10" applyBorder="1" applyAlignment="1">
      <alignment horizontal="right" wrapText="1"/>
    </xf>
    <xf numFmtId="1" fontId="15" fillId="2" borderId="0" xfId="10" applyFont="1" applyBorder="1" applyAlignment="1">
      <alignment horizontal="left"/>
    </xf>
    <xf numFmtId="1" fontId="3" fillId="2" borderId="1" xfId="10" applyBorder="1" applyAlignment="1">
      <alignment horizontal="right" wrapText="1"/>
    </xf>
    <xf numFmtId="165" fontId="3" fillId="2" borderId="28" xfId="6" applyBorder="1">
      <alignment vertical="center" wrapText="1"/>
    </xf>
    <xf numFmtId="167" fontId="3" fillId="2" borderId="28" xfId="12" applyBorder="1">
      <alignment horizontal="right" vertical="center"/>
    </xf>
    <xf numFmtId="167" fontId="3" fillId="2" borderId="0" xfId="12" applyBorder="1">
      <alignment horizontal="right" vertical="center"/>
    </xf>
    <xf numFmtId="1" fontId="3" fillId="2" borderId="15" xfId="10" applyBorder="1">
      <alignment horizontal="right" vertical="top" wrapText="1"/>
    </xf>
    <xf numFmtId="49" fontId="3" fillId="2" borderId="5" xfId="6" applyNumberFormat="1" applyBorder="1">
      <alignment vertical="center" wrapText="1"/>
    </xf>
    <xf numFmtId="166" fontId="4" fillId="2" borderId="20" xfId="11" applyBorder="1">
      <alignment horizontal="right" vertical="center"/>
    </xf>
    <xf numFmtId="1" fontId="3" fillId="2" borderId="1" xfId="10" applyBorder="1">
      <alignment horizontal="right" vertical="top" wrapText="1"/>
    </xf>
    <xf numFmtId="170" fontId="4" fillId="2" borderId="3" xfId="11" applyNumberFormat="1">
      <alignment horizontal="right" vertical="center"/>
    </xf>
    <xf numFmtId="169" fontId="3" fillId="3" borderId="7" xfId="9" applyNumberFormat="1">
      <alignment horizontal="right" vertical="center"/>
    </xf>
    <xf numFmtId="169" fontId="3" fillId="2" borderId="7" xfId="12" applyNumberFormat="1">
      <alignment horizontal="right" vertical="center"/>
    </xf>
    <xf numFmtId="1" fontId="3" fillId="3" borderId="15" xfId="7" applyBorder="1">
      <alignment horizontal="right" vertical="top" wrapText="1"/>
    </xf>
    <xf numFmtId="166" fontId="4" fillId="2" borderId="11" xfId="11" applyBorder="1">
      <alignment horizontal="right" vertical="center"/>
    </xf>
    <xf numFmtId="165" fontId="4" fillId="2" borderId="11" xfId="4" applyBorder="1">
      <alignment vertical="center" wrapText="1"/>
    </xf>
    <xf numFmtId="170" fontId="4" fillId="2" borderId="11" xfId="11" applyNumberFormat="1" applyBorder="1">
      <alignment horizontal="right" vertical="center"/>
    </xf>
    <xf numFmtId="1" fontId="13" fillId="0" borderId="0" xfId="38" applyFill="1"/>
    <xf numFmtId="15" fontId="3" fillId="2" borderId="10" xfId="17" applyNumberFormat="1" applyBorder="1" applyAlignment="1">
      <alignment horizontal="right" vertical="top"/>
    </xf>
    <xf numFmtId="165" fontId="4" fillId="2" borderId="30" xfId="4" applyBorder="1" applyAlignment="1">
      <alignment horizontal="left" vertical="center" wrapText="1" indent="1"/>
    </xf>
    <xf numFmtId="165" fontId="3" fillId="2" borderId="5" xfId="6" applyBorder="1" applyAlignment="1">
      <alignment horizontal="left" vertical="center" wrapText="1" indent="1"/>
    </xf>
    <xf numFmtId="165" fontId="3" fillId="2" borderId="0" xfId="39" applyFont="1">
      <alignment wrapText="1"/>
    </xf>
    <xf numFmtId="165" fontId="3" fillId="2" borderId="0" xfId="39" applyFont="1" applyAlignment="1">
      <alignment horizontal="right" wrapText="1"/>
    </xf>
    <xf numFmtId="1" fontId="3" fillId="2" borderId="10" xfId="17" applyBorder="1" applyAlignment="1">
      <alignment horizontal="right" wrapText="1"/>
    </xf>
    <xf numFmtId="166" fontId="3" fillId="2" borderId="3" xfId="31" applyProtection="1">
      <alignment horizontal="right" vertical="center"/>
      <protection locked="0"/>
    </xf>
    <xf numFmtId="166" fontId="3" fillId="2" borderId="3" xfId="11" applyFont="1" applyProtection="1">
      <alignment horizontal="right" vertical="center"/>
      <protection locked="0"/>
    </xf>
    <xf numFmtId="0" fontId="1" fillId="0" borderId="0" xfId="0" applyFont="1" applyAlignment="1"/>
    <xf numFmtId="1" fontId="3" fillId="2" borderId="0" xfId="34" applyBorder="1" applyAlignment="1">
      <alignment horizontal="right" vertical="top" wrapText="1"/>
    </xf>
    <xf numFmtId="165" fontId="3" fillId="2" borderId="5" xfId="6" applyBorder="1" applyAlignment="1">
      <alignment vertical="top" wrapText="1"/>
    </xf>
    <xf numFmtId="1" fontId="3" fillId="2" borderId="6" xfId="10" applyAlignment="1">
      <alignment horizontal="right" wrapText="1"/>
    </xf>
    <xf numFmtId="1" fontId="3" fillId="2" borderId="6" xfId="10">
      <alignment horizontal="right" vertical="top" wrapText="1"/>
    </xf>
    <xf numFmtId="0" fontId="18" fillId="0" borderId="0" xfId="0" applyFont="1"/>
    <xf numFmtId="165" fontId="4" fillId="0" borderId="0" xfId="4" applyFill="1" applyBorder="1" applyAlignment="1">
      <alignment vertical="center" wrapText="1"/>
    </xf>
    <xf numFmtId="165" fontId="4" fillId="0" borderId="0" xfId="4" applyFill="1" applyBorder="1" applyAlignment="1">
      <alignment vertical="center"/>
    </xf>
    <xf numFmtId="165" fontId="4" fillId="0" borderId="0" xfId="4" applyFill="1" applyBorder="1" applyAlignment="1">
      <alignment vertical="center" wrapText="1"/>
    </xf>
    <xf numFmtId="0" fontId="18" fillId="0" borderId="0" xfId="0" applyFont="1" applyAlignment="1">
      <alignment wrapText="1"/>
    </xf>
    <xf numFmtId="168" fontId="4" fillId="2" borderId="3" xfId="40" applyNumberFormat="1" applyFont="1" applyFill="1" applyBorder="1" applyAlignment="1">
      <alignment horizontal="right" vertical="center"/>
    </xf>
    <xf numFmtId="9" fontId="3" fillId="2" borderId="3" xfId="40" applyNumberFormat="1" applyFont="1" applyFill="1" applyBorder="1" applyAlignment="1">
      <alignment horizontal="right" vertical="center"/>
    </xf>
    <xf numFmtId="166" fontId="4" fillId="2" borderId="3" xfId="11" applyAlignment="1">
      <alignment horizontal="left" vertical="center" wrapText="1"/>
    </xf>
    <xf numFmtId="166" fontId="4" fillId="3" borderId="20" xfId="8" applyBorder="1">
      <alignment horizontal="right" vertical="center"/>
    </xf>
    <xf numFmtId="170" fontId="4" fillId="3" borderId="4" xfId="8" applyNumberFormat="1">
      <alignment horizontal="right" vertical="center"/>
    </xf>
    <xf numFmtId="166" fontId="4" fillId="6" borderId="29" xfId="21" applyFill="1" applyBorder="1">
      <alignment horizontal="right" vertical="center"/>
      <protection locked="0"/>
    </xf>
    <xf numFmtId="170" fontId="4" fillId="3" borderId="11" xfId="8" applyNumberFormat="1" applyBorder="1">
      <alignment horizontal="right" vertical="center"/>
    </xf>
    <xf numFmtId="1" fontId="3" fillId="2" borderId="6" xfId="10" applyAlignment="1">
      <alignment horizontal="right" wrapText="1"/>
    </xf>
    <xf numFmtId="1" fontId="3" fillId="2" borderId="1" xfId="10" applyBorder="1" applyAlignment="1">
      <alignment horizontal="right" wrapText="1"/>
    </xf>
    <xf numFmtId="165" fontId="4" fillId="2" borderId="31" xfId="4" applyBorder="1">
      <alignment vertical="center" wrapText="1"/>
    </xf>
    <xf numFmtId="165" fontId="4" fillId="2" borderId="32" xfId="4" applyBorder="1">
      <alignment vertical="center" wrapText="1"/>
    </xf>
    <xf numFmtId="168" fontId="4" fillId="3" borderId="4" xfId="40" applyNumberFormat="1" applyFont="1" applyFill="1" applyBorder="1" applyAlignment="1">
      <alignment horizontal="right" vertical="center"/>
    </xf>
    <xf numFmtId="168" fontId="4" fillId="3" borderId="20" xfId="40" applyNumberFormat="1" applyFont="1" applyFill="1" applyBorder="1" applyAlignment="1">
      <alignment horizontal="right" vertical="center"/>
    </xf>
    <xf numFmtId="168" fontId="4" fillId="2" borderId="20" xfId="40" applyNumberFormat="1" applyFont="1" applyFill="1" applyBorder="1" applyAlignment="1">
      <alignment horizontal="right" vertical="center"/>
    </xf>
    <xf numFmtId="1" fontId="3" fillId="2" borderId="15" xfId="10" applyBorder="1" applyAlignment="1">
      <alignment wrapText="1"/>
    </xf>
    <xf numFmtId="1" fontId="3" fillId="2" borderId="1" xfId="10" applyBorder="1" applyAlignment="1"/>
    <xf numFmtId="1" fontId="3" fillId="2" borderId="15" xfId="10" applyBorder="1" applyAlignment="1"/>
    <xf numFmtId="1" fontId="3" fillId="2" borderId="10" xfId="10" applyBorder="1" applyAlignment="1">
      <alignment wrapText="1"/>
    </xf>
    <xf numFmtId="1" fontId="3" fillId="2" borderId="10" xfId="10" applyBorder="1" applyAlignment="1"/>
    <xf numFmtId="1" fontId="14" fillId="3" borderId="16" xfId="7" applyFont="1" applyBorder="1" applyAlignment="1">
      <alignment wrapText="1"/>
    </xf>
    <xf numFmtId="1" fontId="14" fillId="3" borderId="0" xfId="7" applyFont="1" applyBorder="1" applyAlignment="1">
      <alignment wrapText="1"/>
    </xf>
    <xf numFmtId="1" fontId="14" fillId="3" borderId="17" xfId="7" applyFont="1" applyBorder="1" applyAlignment="1">
      <alignment wrapText="1"/>
    </xf>
    <xf numFmtId="1" fontId="14" fillId="2" borderId="14" xfId="10" applyFont="1" applyBorder="1" applyAlignment="1">
      <alignment wrapText="1"/>
    </xf>
    <xf numFmtId="1" fontId="14" fillId="2" borderId="1" xfId="10" applyFont="1" applyBorder="1" applyAlignment="1">
      <alignment wrapText="1"/>
    </xf>
    <xf numFmtId="165" fontId="3" fillId="2" borderId="1" xfId="6" applyBorder="1" applyAlignment="1">
      <alignment vertical="center"/>
    </xf>
    <xf numFmtId="1" fontId="3" fillId="2" borderId="1" xfId="10" applyBorder="1" applyAlignment="1">
      <alignment vertical="top"/>
    </xf>
    <xf numFmtId="1" fontId="3" fillId="2" borderId="14" xfId="10" applyBorder="1" applyAlignment="1">
      <alignment vertical="top"/>
    </xf>
    <xf numFmtId="1" fontId="3" fillId="2" borderId="15" xfId="10" applyBorder="1" applyAlignment="1">
      <alignment vertical="top"/>
    </xf>
    <xf numFmtId="1" fontId="3" fillId="2" borderId="15" xfId="10" applyBorder="1" applyAlignment="1">
      <alignment horizontal="right" vertical="top"/>
    </xf>
    <xf numFmtId="1" fontId="3" fillId="2" borderId="0" xfId="10" applyBorder="1" applyAlignment="1">
      <alignment horizontal="right" vertical="top" wrapText="1"/>
    </xf>
    <xf numFmtId="1" fontId="3" fillId="2" borderId="0" xfId="10" applyBorder="1" applyAlignment="1">
      <alignment vertical="top"/>
    </xf>
    <xf numFmtId="1" fontId="3" fillId="2" borderId="0" xfId="10" applyBorder="1" applyAlignment="1">
      <alignment horizontal="right" vertical="top"/>
    </xf>
    <xf numFmtId="1" fontId="3" fillId="2" borderId="6" xfId="10" applyAlignment="1">
      <alignment vertical="top"/>
    </xf>
    <xf numFmtId="1" fontId="3" fillId="2" borderId="14" xfId="10" applyBorder="1" applyAlignment="1"/>
    <xf numFmtId="1" fontId="3" fillId="2" borderId="0" xfId="10" applyBorder="1" applyAlignment="1">
      <alignment wrapText="1"/>
    </xf>
    <xf numFmtId="0" fontId="0" fillId="0" borderId="0" xfId="0" applyAlignment="1"/>
    <xf numFmtId="0" fontId="20" fillId="0" borderId="0" xfId="41"/>
    <xf numFmtId="0" fontId="13" fillId="0" borderId="0" xfId="41" applyFont="1"/>
    <xf numFmtId="0" fontId="13" fillId="0" borderId="0" xfId="41" applyFont="1" applyAlignment="1">
      <alignment vertical="center"/>
    </xf>
    <xf numFmtId="0" fontId="21" fillId="0" borderId="0" xfId="41" applyFont="1" applyAlignment="1">
      <alignment vertical="center"/>
    </xf>
    <xf numFmtId="0" fontId="23" fillId="0" borderId="0" xfId="42" applyFont="1"/>
    <xf numFmtId="0" fontId="24" fillId="0" borderId="0" xfId="43"/>
    <xf numFmtId="0" fontId="20" fillId="0" borderId="0" xfId="41" applyAlignment="1">
      <alignment vertical="center"/>
    </xf>
    <xf numFmtId="0" fontId="25" fillId="0" borderId="0" xfId="41" applyFont="1"/>
    <xf numFmtId="0" fontId="26" fillId="0" borderId="0" xfId="42" applyFont="1" applyFill="1"/>
    <xf numFmtId="0" fontId="22" fillId="0" borderId="0" xfId="42" quotePrefix="1"/>
    <xf numFmtId="0" fontId="27" fillId="0" borderId="0" xfId="44"/>
    <xf numFmtId="1" fontId="3" fillId="2" borderId="14" xfId="10" applyBorder="1" applyAlignment="1">
      <alignment horizontal="center" vertical="top" wrapText="1"/>
    </xf>
    <xf numFmtId="1" fontId="3" fillId="2" borderId="1" xfId="10" applyBorder="1" applyAlignment="1">
      <alignment horizontal="center" vertical="top" wrapText="1"/>
    </xf>
    <xf numFmtId="1" fontId="3" fillId="2" borderId="15" xfId="10" applyBorder="1" applyAlignment="1">
      <alignment horizontal="center" vertical="top" wrapText="1"/>
    </xf>
    <xf numFmtId="1" fontId="3" fillId="3" borderId="16" xfId="7" applyBorder="1" applyAlignment="1">
      <alignment horizontal="center" vertical="top" wrapText="1"/>
    </xf>
    <xf numFmtId="1" fontId="3" fillId="3" borderId="0" xfId="7" applyBorder="1" applyAlignment="1">
      <alignment horizontal="center" vertical="top" wrapText="1"/>
    </xf>
    <xf numFmtId="1" fontId="3" fillId="3" borderId="17" xfId="7" applyBorder="1" applyAlignment="1">
      <alignment horizontal="center" vertical="top" wrapText="1"/>
    </xf>
    <xf numFmtId="1" fontId="3" fillId="2" borderId="10" xfId="10" applyBorder="1" applyAlignment="1">
      <alignment horizontal="right" wrapText="1"/>
    </xf>
    <xf numFmtId="1" fontId="3" fillId="2" borderId="15" xfId="10" applyBorder="1" applyAlignment="1">
      <alignment horizontal="right" wrapText="1"/>
    </xf>
    <xf numFmtId="1" fontId="3" fillId="2" borderId="6" xfId="10" applyAlignment="1">
      <alignment horizontal="right" wrapText="1"/>
    </xf>
    <xf numFmtId="165" fontId="4" fillId="0" borderId="0" xfId="4" applyFill="1" applyBorder="1" applyAlignment="1">
      <alignment vertical="center" wrapText="1"/>
    </xf>
    <xf numFmtId="1" fontId="3" fillId="2" borderId="6" xfId="10">
      <alignment horizontal="right" vertical="top" wrapText="1"/>
    </xf>
    <xf numFmtId="1" fontId="3" fillId="2" borderId="16" xfId="10" applyBorder="1" applyAlignment="1">
      <alignment horizontal="center" vertical="top" wrapText="1"/>
    </xf>
    <xf numFmtId="1" fontId="3" fillId="2" borderId="17" xfId="10" applyBorder="1" applyAlignment="1">
      <alignment horizontal="center" vertical="top" wrapText="1"/>
    </xf>
    <xf numFmtId="1" fontId="3" fillId="2" borderId="0" xfId="10" applyBorder="1" applyAlignment="1">
      <alignment horizontal="center" vertical="top" wrapText="1"/>
    </xf>
    <xf numFmtId="165" fontId="3" fillId="2" borderId="26" xfId="3" applyBorder="1" applyAlignment="1">
      <alignment horizontal="left" vertical="top" wrapText="1"/>
    </xf>
    <xf numFmtId="165" fontId="3" fillId="2" borderId="27" xfId="3" applyBorder="1" applyAlignment="1">
      <alignment horizontal="left" vertical="top" wrapText="1"/>
    </xf>
    <xf numFmtId="165" fontId="3" fillId="2" borderId="5" xfId="6" applyBorder="1" applyAlignment="1">
      <alignment horizontal="left" vertical="center" wrapText="1"/>
    </xf>
  </cellXfs>
  <cellStyles count="45">
    <cellStyle name="Blank Blue Shade 2" xfId="14" xr:uid="{A993324D-3765-42A3-9225-681F690A83E6}"/>
    <cellStyle name="Blank Blue Shade 2 Underlined" xfId="1" xr:uid="{88DD1527-F13D-4066-AED4-FC231C7EA49C}"/>
    <cellStyle name="Blank White Cell" xfId="23" xr:uid="{7619EF75-C09E-47CC-ACE3-95CD27B03707}"/>
    <cellStyle name="Current Year Data" xfId="26" xr:uid="{13900BA1-3452-4783-A2D5-765C731EB4C1}"/>
    <cellStyle name="Current Year Data 4 Light Grey Shade" xfId="8" xr:uid="{ECD1B58E-C8AE-4F28-95DB-36B644594BA6}"/>
    <cellStyle name="Current Year Data Light Grey Shade Bold 2" xfId="29" xr:uid="{3BF3ECF8-8F0A-40BF-9C27-6E5BC318C172}"/>
    <cellStyle name="Current Year Data Light Grey Shade Borders" xfId="33" xr:uid="{453D86B1-83FF-45B1-B89A-6089D221C24E}"/>
    <cellStyle name="Current Year Header 2 Light Grey Shade" xfId="16" xr:uid="{AFE0351B-C442-4793-BE92-EFB849FDA587}"/>
    <cellStyle name="Current Year Header 2 Light Grey Shade Unerlined" xfId="7" xr:uid="{6B8EFF9F-B529-4E8D-B0AF-4E79E6223DD1}"/>
    <cellStyle name="Current Year Heading 2 Underlined" xfId="34" xr:uid="{1C72A7D8-CF92-49B5-A90B-C60D555CDF9B}"/>
    <cellStyle name="Current Year Total Light Grey Shade" xfId="9" xr:uid="{5E64D9FA-3F45-48B6-90A0-851077D03B2B}"/>
    <cellStyle name="Heading 1 18" xfId="44" xr:uid="{A62F7F1A-9225-4AA1-9728-1398DF28BD7D}"/>
    <cellStyle name="Heading 2 2" xfId="43" xr:uid="{66DDF723-B2BA-462C-8A11-36E7EEDED312}"/>
    <cellStyle name="Hyperlink" xfId="42" builtinId="8"/>
    <cellStyle name="Manual Entry Cell Light Grey Shade" xfId="21" xr:uid="{453A4B1D-5C94-47FC-BF07-77D2D1637644}"/>
    <cellStyle name="Manual Entry Cell Light Grey Shade Percent" xfId="28" xr:uid="{DD8BF51F-FFB2-4EE7-9EC9-0E6CBA2C5A13}"/>
    <cellStyle name="Manual Entry Cell UnBold 5" xfId="18" xr:uid="{00C5139C-8122-491C-A703-A5DA55FB1ACE}"/>
    <cellStyle name="Manual Entry Cell UnBold Percent" xfId="27" xr:uid="{C5D69773-8B7D-4D7C-AFA6-64A5628102E9}"/>
    <cellStyle name="Normal" xfId="0" builtinId="0"/>
    <cellStyle name="Normal 2" xfId="38" xr:uid="{F1F43105-B126-48B0-93D8-BCFE52C65D7D}"/>
    <cellStyle name="Normal 2 2" xfId="41" xr:uid="{95ED9CEB-8AEF-485F-8070-8A1C7CAA2B39}"/>
    <cellStyle name="Normal 3" xfId="36" xr:uid="{0EA64A4B-33DC-49E1-AC76-8B1E067006D4}"/>
    <cellStyle name="Normal 6" xfId="35" xr:uid="{3F428D93-4390-48B3-90E6-2AC42BABED55}"/>
    <cellStyle name="Note Heading 3" xfId="15" xr:uid="{564DAAB3-E74C-4939-B36B-5501C8FDB22E}"/>
    <cellStyle name="Note Heading 3 Underlined" xfId="2" xr:uid="{1F2E2684-BFDA-4A1F-99B1-198C0749AB81}"/>
    <cellStyle name="Note Reference 3" xfId="5" xr:uid="{5E78F392-31AA-4BD6-95FC-CB4CE033CED4}"/>
    <cellStyle name="Percent" xfId="40" builtinId="5"/>
    <cellStyle name="Previous Year Data 4" xfId="11" xr:uid="{ECBBDDB9-2B7A-4230-85C6-7570A8A5C8DC}"/>
    <cellStyle name="Previous Year Data Bold" xfId="31" xr:uid="{BB13CC63-721F-4504-800F-8DB566C1298C}"/>
    <cellStyle name="Previous Year Data Borders" xfId="30" xr:uid="{16435E1D-CDA9-42A3-A5FE-795AC1477299}"/>
    <cellStyle name="Previous Year Header 2" xfId="17" xr:uid="{0EB3E5E6-73CD-48D3-B459-8CE07AAA694B}"/>
    <cellStyle name="Previous Year Header 2 Underlined" xfId="10" xr:uid="{DCECFDEF-7C9D-461C-B4C2-7128E686BFBA}"/>
    <cellStyle name="Previous Year Total 3" xfId="12" xr:uid="{A01F139A-0F04-4AB8-A225-57A209AA2F8D}"/>
    <cellStyle name="Row Data Bold" xfId="19" xr:uid="{93D45819-9AEC-474F-A787-6BBA2ACFC92E}"/>
    <cellStyle name="Row Text 2" xfId="4" xr:uid="{FE95A6E5-C430-4D14-90BE-59CF4CFE3F26}"/>
    <cellStyle name="Row Text 2 Indent" xfId="24" xr:uid="{3276F80C-BFD5-469E-B93B-424E32EBA0C4}"/>
    <cellStyle name="Row Text 5" xfId="25" xr:uid="{16CA1D35-DA40-4473-A26C-22D14BE2606B}"/>
    <cellStyle name="Row Text 7 Borders" xfId="32" xr:uid="{1EFA5520-1A59-432F-B2B3-A14F9A06FEB2}"/>
    <cellStyle name="Row Text Header 2" xfId="39" xr:uid="{CC85DE81-1C14-4371-8CA9-B9887AB29509}"/>
    <cellStyle name="Row Text Header 3" xfId="3" xr:uid="{D9DA72AD-255D-4456-8FDF-A956AD15A644}"/>
    <cellStyle name="Row Text Header 4" xfId="13" xr:uid="{91F8A47D-A76B-4A3F-8272-FE5A88C53516}"/>
    <cellStyle name="Row Text Heading Italics" xfId="37" xr:uid="{D4648D6F-12D9-42E4-B880-DD64169CCC56}"/>
    <cellStyle name="Row Text Total 5" xfId="6" xr:uid="{5052A443-5F3E-496D-A6F6-52F68FE097A3}"/>
    <cellStyle name="Row Text Total 6" xfId="22" xr:uid="{E36B905C-5B79-4F73-AB19-DA7E19610EDB}"/>
    <cellStyle name="Row Text Year Header" xfId="20" xr:uid="{A98C6C3A-C8CC-4FCD-991D-243B0555B5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externalLink" Target="externalLinks/externalLink1.xml"/><Relationship Id="rId95"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98"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2.xml"/><Relationship Id="rId9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reativecommons.org/licenses/by/4.0/"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1228725</xdr:colOff>
      <xdr:row>29</xdr:row>
      <xdr:rowOff>431346</xdr:rowOff>
    </xdr:to>
    <xdr:pic>
      <xdr:nvPicPr>
        <xdr:cNvPr id="2" name="Picture 6" descr="Creative Commons logo">
          <a:hlinkClick xmlns:r="http://schemas.openxmlformats.org/officeDocument/2006/relationships" r:id="rId1"/>
          <a:extLst>
            <a:ext uri="{FF2B5EF4-FFF2-40B4-BE49-F238E27FC236}">
              <a16:creationId xmlns:a16="http://schemas.microsoft.com/office/drawing/2014/main" id="{3588A295-551C-4274-81C5-EF20C27FC2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238500"/>
          <a:ext cx="1228725" cy="1932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HHS%20Comms/Annual%20Report/Annual%20report%2018-19/Machine%20readable%20data/Department%20of%20Health%20and%20Human%20Services%20annual%20report%202018-19%20%20&#8211;%20machine%20readable%20dataset%20-%20Objective%20indicator%20results.xlsx?6544EDBE" TargetMode="External"/><Relationship Id="rId1" Type="http://schemas.openxmlformats.org/officeDocument/2006/relationships/externalLinkPath" Target="file:///\\6544EDBE\Department%20of%20Health%20and%20Human%20Services%20annual%20report%202018-19%20%20&#8211;%20machine%20readable%20dataset%20-%20Objective%20indicator%20resul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jod0606\Downloads\Department%20of%20Health%20and%20Human%20Services%20annual%20report%202018-19%20machine%20readable%20dataset%20-%20Performance%20repor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bjective 1 Indicator results"/>
      <sheetName val="Objective 2 Indicator results"/>
      <sheetName val="Objective 3 Indicator results"/>
      <sheetName val="Objective 4 Indicator results"/>
      <sheetName val="Objective 5 Indicator results"/>
      <sheetName val="Department of Health and Human "/>
    </sheetNames>
    <sheetDataSet>
      <sheetData sheetId="0"/>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Performance Reporting"/>
      <sheetName val="Department of Health and Human "/>
    </sheet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rporate.reporting@dhhs.vic.gov.au" TargetMode="External"/><Relationship Id="rId2" Type="http://schemas.openxmlformats.org/officeDocument/2006/relationships/hyperlink" Target="https://creativecommons.org/licenses/by/4.0/legalcode" TargetMode="External"/><Relationship Id="rId1" Type="http://schemas.openxmlformats.org/officeDocument/2006/relationships/hyperlink" Target="https://www.dhhs.vic.gov.au/publications/annual-repor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168F8-8BB1-4079-B95F-5B99E20A78EF}">
  <dimension ref="A1:M43"/>
  <sheetViews>
    <sheetView tabSelected="1" zoomScale="130" zoomScaleNormal="130" workbookViewId="0"/>
  </sheetViews>
  <sheetFormatPr defaultColWidth="0" defaultRowHeight="0" customHeight="1" zeroHeight="1" x14ac:dyDescent="0.25"/>
  <cols>
    <col min="1" max="1" width="18.81640625" style="202" customWidth="1"/>
    <col min="2" max="13" width="9.1796875" style="202" customWidth="1"/>
    <col min="14" max="16384" width="9.1796875" style="202" hidden="1"/>
  </cols>
  <sheetData>
    <row r="1" spans="1:1" ht="38.25" customHeight="1" x14ac:dyDescent="0.4">
      <c r="A1" s="212" t="s">
        <v>1085</v>
      </c>
    </row>
    <row r="2" spans="1:1" ht="18.75" customHeight="1" x14ac:dyDescent="0.4">
      <c r="A2" s="212" t="s">
        <v>1094</v>
      </c>
    </row>
    <row r="3" spans="1:1" ht="36" customHeight="1" x14ac:dyDescent="0.35">
      <c r="A3" s="207" t="s">
        <v>1084</v>
      </c>
    </row>
    <row r="4" spans="1:1" ht="14.5" x14ac:dyDescent="0.35">
      <c r="A4" s="211" t="s">
        <v>957</v>
      </c>
    </row>
    <row r="5" spans="1:1" ht="14.5" x14ac:dyDescent="0.35">
      <c r="A5" s="211" t="s">
        <v>958</v>
      </c>
    </row>
    <row r="6" spans="1:1" ht="14.5" x14ac:dyDescent="0.35">
      <c r="A6" s="211" t="s">
        <v>959</v>
      </c>
    </row>
    <row r="7" spans="1:1" ht="14.5" x14ac:dyDescent="0.35">
      <c r="A7" s="211" t="s">
        <v>960</v>
      </c>
    </row>
    <row r="8" spans="1:1" ht="14.5" x14ac:dyDescent="0.35">
      <c r="A8" s="211" t="s">
        <v>1086</v>
      </c>
    </row>
    <row r="9" spans="1:1" ht="14.5" x14ac:dyDescent="0.35">
      <c r="A9" s="211" t="s">
        <v>1087</v>
      </c>
    </row>
    <row r="10" spans="1:1" ht="14.5" x14ac:dyDescent="0.35">
      <c r="A10" s="211" t="s">
        <v>1088</v>
      </c>
    </row>
    <row r="11" spans="1:1" ht="14.5" x14ac:dyDescent="0.35">
      <c r="A11" s="211" t="s">
        <v>1089</v>
      </c>
    </row>
    <row r="12" spans="1:1" ht="14.5" x14ac:dyDescent="0.35">
      <c r="A12" s="211" t="s">
        <v>1090</v>
      </c>
    </row>
    <row r="13" spans="1:1" ht="14.5" x14ac:dyDescent="0.35">
      <c r="A13" s="211" t="s">
        <v>1091</v>
      </c>
    </row>
    <row r="14" spans="1:1" ht="14.5" x14ac:dyDescent="0.35">
      <c r="A14" s="211" t="s">
        <v>1092</v>
      </c>
    </row>
    <row r="15" spans="1:1" ht="14.5" x14ac:dyDescent="0.35">
      <c r="A15" s="211" t="s">
        <v>1093</v>
      </c>
    </row>
    <row r="16" spans="1:1" ht="14.5" x14ac:dyDescent="0.35">
      <c r="A16" s="211"/>
    </row>
    <row r="17" spans="1:4" ht="42" customHeight="1" x14ac:dyDescent="0.35">
      <c r="A17" s="207" t="s">
        <v>1083</v>
      </c>
    </row>
    <row r="18" spans="1:4" ht="20.25" customHeight="1" x14ac:dyDescent="0.35">
      <c r="A18" s="210" t="s">
        <v>1082</v>
      </c>
      <c r="B18" s="209"/>
      <c r="C18" s="209"/>
      <c r="D18" s="209"/>
    </row>
    <row r="19" spans="1:4" ht="14.25" customHeight="1" x14ac:dyDescent="0.35">
      <c r="A19" s="202" t="s">
        <v>1081</v>
      </c>
      <c r="B19" s="209"/>
      <c r="C19" s="209"/>
      <c r="D19" s="209"/>
    </row>
    <row r="20" spans="1:4" ht="15.75" customHeight="1" x14ac:dyDescent="0.25">
      <c r="A20" s="208"/>
    </row>
    <row r="21" spans="1:4" ht="24" customHeight="1" x14ac:dyDescent="0.35">
      <c r="A21" s="207" t="s">
        <v>1080</v>
      </c>
    </row>
    <row r="22" spans="1:4" ht="12.75" customHeight="1" x14ac:dyDescent="0.25">
      <c r="A22" s="202" t="s">
        <v>1079</v>
      </c>
    </row>
    <row r="23" spans="1:4" ht="12.75" customHeight="1" x14ac:dyDescent="0.25">
      <c r="A23" s="202" t="s">
        <v>1078</v>
      </c>
    </row>
    <row r="24" spans="1:4" ht="12.75" customHeight="1" x14ac:dyDescent="0.25">
      <c r="A24" s="202" t="s">
        <v>1095</v>
      </c>
    </row>
    <row r="25" spans="1:4" ht="12.75" customHeight="1" x14ac:dyDescent="0.25">
      <c r="A25" s="202" t="s">
        <v>1077</v>
      </c>
    </row>
    <row r="26" spans="1:4" ht="12.75" customHeight="1" x14ac:dyDescent="0.3">
      <c r="A26" s="206" t="s">
        <v>1076</v>
      </c>
    </row>
    <row r="27" spans="1:4" ht="12.75" customHeight="1" x14ac:dyDescent="0.25">
      <c r="A27" s="202" t="s">
        <v>1075</v>
      </c>
    </row>
    <row r="28" spans="1:4" ht="12.75" customHeight="1" x14ac:dyDescent="0.25">
      <c r="A28" s="202" t="s">
        <v>1074</v>
      </c>
    </row>
    <row r="29" spans="1:4" ht="12.75" customHeight="1" x14ac:dyDescent="0.25">
      <c r="A29" s="202" t="s">
        <v>1073</v>
      </c>
    </row>
    <row r="30" spans="1:4" ht="34.5" customHeight="1" x14ac:dyDescent="0.25"/>
    <row r="31" spans="1:4" ht="12.75" customHeight="1" x14ac:dyDescent="0.25">
      <c r="A31" s="202" t="s">
        <v>1072</v>
      </c>
    </row>
    <row r="32" spans="1:4" ht="12.75" customHeight="1" x14ac:dyDescent="0.25">
      <c r="A32" s="202" t="s">
        <v>1071</v>
      </c>
    </row>
    <row r="33" spans="1:1" ht="12.75" customHeight="1" x14ac:dyDescent="0.3">
      <c r="A33" s="206" t="s">
        <v>1070</v>
      </c>
    </row>
    <row r="34" spans="1:1" ht="12.75" customHeight="1" x14ac:dyDescent="0.25">
      <c r="A34" s="202" t="s">
        <v>1069</v>
      </c>
    </row>
    <row r="35" spans="1:1" ht="12.75" customHeight="1" x14ac:dyDescent="0.25"/>
    <row r="36" spans="1:1" ht="12.75" customHeight="1" x14ac:dyDescent="0.25"/>
    <row r="37" spans="1:1" ht="12.75" customHeight="1" x14ac:dyDescent="0.25">
      <c r="A37" s="205"/>
    </row>
    <row r="38" spans="1:1" ht="12.75" customHeight="1" x14ac:dyDescent="0.25">
      <c r="A38" s="204"/>
    </row>
    <row r="39" spans="1:1" ht="12.75" customHeight="1" x14ac:dyDescent="0.25">
      <c r="A39" s="204"/>
    </row>
    <row r="40" spans="1:1" ht="12.75" customHeight="1" x14ac:dyDescent="0.25"/>
    <row r="41" spans="1:1" ht="12.75" customHeight="1" x14ac:dyDescent="0.25">
      <c r="A41" s="203"/>
    </row>
    <row r="42" spans="1:1" ht="12.75" customHeight="1" x14ac:dyDescent="0.25"/>
    <row r="43" spans="1:1" ht="0" hidden="1" customHeight="1" x14ac:dyDescent="0.25"/>
  </sheetData>
  <hyperlinks>
    <hyperlink ref="A33" r:id="rId1" display="https://www.dhhs.vic.gov.au/publications/annual-reports" xr:uid="{CD6F49D9-DA4B-4FAD-840D-A3911B059A88}"/>
    <hyperlink ref="A26" r:id="rId2" xr:uid="{F3ADABB0-C2AC-4E52-98CD-D6D727E1B3D8}"/>
    <hyperlink ref="A18" r:id="rId3" xr:uid="{90F23FB8-08A3-44AF-9713-1175F98F5D69}"/>
    <hyperlink ref="A4" location="PL!A1" display="Comprehensive operating statement for the financial year ended 30 June 2019" xr:uid="{3DB63FD2-C719-402B-BFF7-EE846CC404DD}"/>
    <hyperlink ref="A5" location="BS!A1" display="Balance sheet as at 30 June 2019" xr:uid="{19046A32-E8ED-44AA-9BBD-CF0DED4173C4}"/>
    <hyperlink ref="A6" location="CF!A1" display="Cash flow statement for the financial year ended 30 June 2019" xr:uid="{D46B2F50-DC23-42D0-A976-1201EBEAA119}"/>
    <hyperlink ref="A7" location="SOCIE!A1" display="Statement of changes in equity for the financial year ended 30 June 2019" xr:uid="{78421BB2-D922-4A9A-A652-13F31832C180}"/>
    <hyperlink ref="A8" location="'2.1'!A1" display="2. Funding delivery of our services" xr:uid="{E105DF2D-979C-44FB-B92F-F2854B5558F8}"/>
    <hyperlink ref="A9" location="'3.1'!A1" display="3. The cost of delivering services" xr:uid="{2F35BBA8-C1AB-45FA-936F-7592868EF3D0}"/>
    <hyperlink ref="A10" location="'4.1.2'!A1" display="4. Disaggregated financial information by output" xr:uid="{FE0A307A-2092-4EF1-9046-9872A86012D5}"/>
    <hyperlink ref="A11" location="'5.1'!A1" display="5. Key assets available to support output delivery" xr:uid="{EE2B6D7C-5CAD-4B8B-9766-0E601E7FDE61}"/>
    <hyperlink ref="A12" location="'6.1'!A1" display="6. Other assets and liabilities" xr:uid="{4A3A9789-C339-499C-BBB7-F926696B39A1}"/>
    <hyperlink ref="A13" location="'7.1'!A1" display="7. How we financed our operations" xr:uid="{AC65B292-1DD1-4FDF-A51D-9B944C1057E9}"/>
    <hyperlink ref="A14" location="'8.1.1'!A1" display="8. Risks, contingencies and valuation judgements" xr:uid="{E112A6D4-5DBE-455E-9C52-2E4D4B328B45}"/>
    <hyperlink ref="A15" location="'9.1'!A1" display="9. Other disclosures" xr:uid="{42FD48D9-5CAE-4F6D-A81B-877C3C556D8A}"/>
  </hyperlinks>
  <pageMargins left="0.74803149606299213" right="0.74803149606299213" top="0.98425196850393704" bottom="0.98425196850393704" header="0.51181102362204722" footer="0.51181102362204722"/>
  <pageSetup paperSize="292" pageOrder="overThenDown" orientation="landscape" r:id="rId4"/>
  <headerFooter alignWithMargins="0">
    <oddFooter>&amp;R&amp;G&amp;C&amp;1#&amp;"Arial Black"&amp;10&amp;K000000OFFICIAL</oddFooter>
  </headerFooter>
  <drawing r:id="rId5"/>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B02D8-44D5-4FF6-AB94-E87E5E8CDB1C}">
  <dimension ref="A1:C10"/>
  <sheetViews>
    <sheetView workbookViewId="0"/>
  </sheetViews>
  <sheetFormatPr defaultRowHeight="14.5" x14ac:dyDescent="0.35"/>
  <cols>
    <col min="1" max="1" width="51.26953125" customWidth="1"/>
  </cols>
  <sheetData>
    <row r="1" spans="1:3" x14ac:dyDescent="0.35">
      <c r="A1" s="2" t="s">
        <v>201</v>
      </c>
    </row>
    <row r="2" spans="1:3" ht="21" x14ac:dyDescent="0.35">
      <c r="A2" s="3"/>
      <c r="B2" s="10" t="s">
        <v>55</v>
      </c>
      <c r="C2" s="13" t="s">
        <v>56</v>
      </c>
    </row>
    <row r="3" spans="1:3" x14ac:dyDescent="0.35">
      <c r="A3" s="6" t="s">
        <v>202</v>
      </c>
      <c r="B3" s="11">
        <v>1025.2999999999997</v>
      </c>
      <c r="C3" s="14">
        <v>998.80000000000007</v>
      </c>
    </row>
    <row r="4" spans="1:3" x14ac:dyDescent="0.35">
      <c r="A4" s="6" t="s">
        <v>203</v>
      </c>
      <c r="B4" s="11">
        <v>-521</v>
      </c>
      <c r="C4" s="14">
        <v>-502.70000000000005</v>
      </c>
    </row>
    <row r="5" spans="1:3" x14ac:dyDescent="0.35">
      <c r="A5" s="6" t="s">
        <v>204</v>
      </c>
      <c r="B5" s="11">
        <v>-10.1</v>
      </c>
      <c r="C5" s="14">
        <v>-11.8</v>
      </c>
    </row>
    <row r="6" spans="1:3" x14ac:dyDescent="0.35">
      <c r="A6" s="6" t="s">
        <v>205</v>
      </c>
      <c r="B6" s="11">
        <v>2</v>
      </c>
      <c r="C6" s="14">
        <v>2</v>
      </c>
    </row>
    <row r="7" spans="1:3" x14ac:dyDescent="0.35">
      <c r="A7" s="44" t="s">
        <v>206</v>
      </c>
      <c r="B7" s="12">
        <v>496.1999999999997</v>
      </c>
      <c r="C7" s="15">
        <v>486.3</v>
      </c>
    </row>
    <row r="8" spans="1:3" x14ac:dyDescent="0.35">
      <c r="A8" s="6" t="s">
        <v>207</v>
      </c>
      <c r="B8" s="11">
        <v>4.8</v>
      </c>
      <c r="C8" s="14">
        <v>4.8</v>
      </c>
    </row>
    <row r="9" spans="1:3" x14ac:dyDescent="0.35">
      <c r="A9" s="6" t="s">
        <v>208</v>
      </c>
      <c r="B9" s="11">
        <v>0.1</v>
      </c>
      <c r="C9" s="14">
        <v>0</v>
      </c>
    </row>
    <row r="10" spans="1:3" x14ac:dyDescent="0.35">
      <c r="A10" s="44" t="s">
        <v>209</v>
      </c>
      <c r="B10" s="12">
        <v>501.09999999999974</v>
      </c>
      <c r="C10" s="15">
        <v>491.1</v>
      </c>
    </row>
  </sheetData>
  <pageMargins left="0.7" right="0.7" top="0.75" bottom="0.75" header="0.3" footer="0.3"/>
  <pageSetup paperSize="9" orientation="portrait" r:id="rId1"/>
  <headerFooter>
    <oddFooter>&amp;C&amp;1#&amp;"Arial Black"&amp;10&amp;K000000OFFICIAL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9466-3B30-435B-B871-2A4DF6A2F27A}">
  <dimension ref="A1:C17"/>
  <sheetViews>
    <sheetView workbookViewId="0"/>
  </sheetViews>
  <sheetFormatPr defaultRowHeight="14.5" x14ac:dyDescent="0.35"/>
  <cols>
    <col min="1" max="1" width="51.26953125" customWidth="1"/>
  </cols>
  <sheetData>
    <row r="1" spans="1:3" x14ac:dyDescent="0.35">
      <c r="A1" s="2" t="s">
        <v>961</v>
      </c>
    </row>
    <row r="2" spans="1:3" ht="21" x14ac:dyDescent="0.35">
      <c r="A2" s="3"/>
      <c r="B2" s="10" t="s">
        <v>55</v>
      </c>
      <c r="C2" s="13" t="s">
        <v>56</v>
      </c>
    </row>
    <row r="3" spans="1:3" x14ac:dyDescent="0.35">
      <c r="A3" s="6" t="s">
        <v>210</v>
      </c>
      <c r="B3" s="11">
        <v>101.246</v>
      </c>
      <c r="C3" s="14">
        <v>90</v>
      </c>
    </row>
    <row r="4" spans="1:3" x14ac:dyDescent="0.35">
      <c r="A4" s="6" t="s">
        <v>211</v>
      </c>
      <c r="B4" s="11">
        <v>141.577</v>
      </c>
      <c r="C4" s="14">
        <v>31.7</v>
      </c>
    </row>
    <row r="5" spans="1:3" x14ac:dyDescent="0.35">
      <c r="A5" s="6" t="s">
        <v>212</v>
      </c>
      <c r="B5" s="11">
        <v>0</v>
      </c>
      <c r="C5" s="14">
        <v>26.5</v>
      </c>
    </row>
    <row r="6" spans="1:3" x14ac:dyDescent="0.35">
      <c r="A6" s="6" t="s">
        <v>213</v>
      </c>
      <c r="B6" s="11">
        <v>3.7320000000000002</v>
      </c>
      <c r="C6" s="14">
        <v>6.9</v>
      </c>
    </row>
    <row r="7" spans="1:3" x14ac:dyDescent="0.35">
      <c r="A7" s="6" t="s">
        <v>214</v>
      </c>
      <c r="B7" s="11">
        <v>11.849</v>
      </c>
      <c r="C7" s="14">
        <v>12.3</v>
      </c>
    </row>
    <row r="8" spans="1:3" x14ac:dyDescent="0.35">
      <c r="A8" s="6" t="s">
        <v>215</v>
      </c>
      <c r="B8" s="11">
        <v>28.9</v>
      </c>
      <c r="C8" s="14">
        <v>0</v>
      </c>
    </row>
    <row r="9" spans="1:3" x14ac:dyDescent="0.35">
      <c r="A9" s="6" t="s">
        <v>216</v>
      </c>
      <c r="B9" s="11">
        <v>19.248000000000001</v>
      </c>
      <c r="C9" s="14">
        <v>10.4</v>
      </c>
    </row>
    <row r="10" spans="1:3" x14ac:dyDescent="0.35">
      <c r="A10" s="6" t="s">
        <v>217</v>
      </c>
      <c r="B10" s="11">
        <v>0.61</v>
      </c>
      <c r="C10" s="14">
        <v>0</v>
      </c>
    </row>
    <row r="11" spans="1:3" x14ac:dyDescent="0.35">
      <c r="A11" s="6" t="s">
        <v>218</v>
      </c>
      <c r="B11" s="11">
        <v>6.4329999999999998</v>
      </c>
      <c r="C11" s="14">
        <v>9.9</v>
      </c>
    </row>
    <row r="12" spans="1:3" x14ac:dyDescent="0.35">
      <c r="A12" s="6" t="s">
        <v>219</v>
      </c>
      <c r="B12" s="11">
        <v>2.9380000000000002</v>
      </c>
      <c r="C12" s="14">
        <v>3.2</v>
      </c>
    </row>
    <row r="13" spans="1:3" x14ac:dyDescent="0.35">
      <c r="A13" s="6" t="s">
        <v>220</v>
      </c>
      <c r="B13" s="11">
        <v>2190.73</v>
      </c>
      <c r="C13" s="14">
        <v>978.4</v>
      </c>
    </row>
    <row r="14" spans="1:3" x14ac:dyDescent="0.35">
      <c r="A14" s="6" t="s">
        <v>221</v>
      </c>
      <c r="B14" s="11">
        <v>6.2939999999999996</v>
      </c>
      <c r="C14" s="14">
        <v>0</v>
      </c>
    </row>
    <row r="15" spans="1:3" x14ac:dyDescent="0.35">
      <c r="A15" s="6" t="s">
        <v>222</v>
      </c>
      <c r="B15" s="11">
        <v>0</v>
      </c>
      <c r="C15" s="14">
        <v>20</v>
      </c>
    </row>
    <row r="16" spans="1:3" x14ac:dyDescent="0.35">
      <c r="A16" s="6" t="s">
        <v>223</v>
      </c>
      <c r="B16" s="11">
        <v>0.43099999999999999</v>
      </c>
      <c r="C16" s="14">
        <v>1.3</v>
      </c>
    </row>
    <row r="17" spans="1:3" x14ac:dyDescent="0.35">
      <c r="A17" s="9" t="s">
        <v>224</v>
      </c>
      <c r="B17" s="12">
        <v>2513.9879999999998</v>
      </c>
      <c r="C17" s="15">
        <v>1190.5999999999999</v>
      </c>
    </row>
  </sheetData>
  <pageMargins left="0.7" right="0.7" top="0.75" bottom="0.75" header="0.3" footer="0.3"/>
  <pageSetup paperSize="9" orientation="portrait" r:id="rId1"/>
  <headerFooter>
    <oddFooter>&amp;C&amp;1#&amp;"Arial Black"&amp;10&amp;K000000OFFICIAL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0F13B-40DF-459D-9711-FB69BB6A2347}">
  <dimension ref="A1:C8"/>
  <sheetViews>
    <sheetView workbookViewId="0"/>
  </sheetViews>
  <sheetFormatPr defaultRowHeight="14.5" x14ac:dyDescent="0.35"/>
  <cols>
    <col min="1" max="1" width="51.26953125" customWidth="1"/>
  </cols>
  <sheetData>
    <row r="1" spans="1:3" x14ac:dyDescent="0.35">
      <c r="A1" s="2" t="s">
        <v>225</v>
      </c>
    </row>
    <row r="2" spans="1:3" ht="21" x14ac:dyDescent="0.35">
      <c r="A2" s="3"/>
      <c r="B2" s="10" t="s">
        <v>55</v>
      </c>
      <c r="C2" s="13" t="s">
        <v>56</v>
      </c>
    </row>
    <row r="3" spans="1:3" x14ac:dyDescent="0.35">
      <c r="A3" s="6" t="s">
        <v>226</v>
      </c>
      <c r="B3" s="11">
        <v>2.6</v>
      </c>
      <c r="C3" s="14">
        <v>2.1</v>
      </c>
    </row>
    <row r="4" spans="1:3" x14ac:dyDescent="0.35">
      <c r="A4" s="6" t="s">
        <v>227</v>
      </c>
      <c r="B4" s="11">
        <v>0.2</v>
      </c>
      <c r="C4" s="14">
        <v>0.6</v>
      </c>
    </row>
    <row r="5" spans="1:3" x14ac:dyDescent="0.35">
      <c r="A5" s="6" t="s">
        <v>228</v>
      </c>
      <c r="B5" s="11">
        <v>0.5</v>
      </c>
      <c r="C5" s="14">
        <v>0.2</v>
      </c>
    </row>
    <row r="6" spans="1:3" x14ac:dyDescent="0.35">
      <c r="A6" s="6" t="s">
        <v>229</v>
      </c>
      <c r="B6" s="11">
        <v>0</v>
      </c>
      <c r="C6" s="14">
        <v>2.4</v>
      </c>
    </row>
    <row r="7" spans="1:3" x14ac:dyDescent="0.35">
      <c r="A7" s="6" t="s">
        <v>230</v>
      </c>
      <c r="B7" s="11">
        <v>0.3</v>
      </c>
      <c r="C7" s="14">
        <v>4.8999999999999995</v>
      </c>
    </row>
    <row r="8" spans="1:3" ht="21" x14ac:dyDescent="0.35">
      <c r="A8" s="44" t="s">
        <v>231</v>
      </c>
      <c r="B8" s="12">
        <v>3.6</v>
      </c>
      <c r="C8" s="15">
        <v>10.1</v>
      </c>
    </row>
  </sheetData>
  <pageMargins left="0.7" right="0.7" top="0.75" bottom="0.75" header="0.3" footer="0.3"/>
  <pageSetup paperSize="9" orientation="portrait" r:id="rId1"/>
  <headerFooter>
    <oddFooter>&amp;C&amp;1#&amp;"Arial Black"&amp;10&amp;K000000OFFICIAL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E482D-AF8D-481D-9C84-EE4A78F2BFF9}">
  <dimension ref="A1:C5"/>
  <sheetViews>
    <sheetView workbookViewId="0"/>
  </sheetViews>
  <sheetFormatPr defaultRowHeight="14.5" x14ac:dyDescent="0.35"/>
  <cols>
    <col min="1" max="1" width="51.26953125" customWidth="1"/>
  </cols>
  <sheetData>
    <row r="1" spans="1:3" x14ac:dyDescent="0.35">
      <c r="A1" s="2" t="s">
        <v>962</v>
      </c>
    </row>
    <row r="2" spans="1:3" ht="21" x14ac:dyDescent="0.35">
      <c r="A2" s="3"/>
      <c r="B2" s="10" t="s">
        <v>55</v>
      </c>
      <c r="C2" s="13" t="s">
        <v>56</v>
      </c>
    </row>
    <row r="3" spans="1:3" x14ac:dyDescent="0.35">
      <c r="A3" s="6" t="s">
        <v>232</v>
      </c>
      <c r="B3" s="11">
        <v>29.1</v>
      </c>
      <c r="C3" s="14">
        <v>8.8999999999999986</v>
      </c>
    </row>
    <row r="4" spans="1:3" x14ac:dyDescent="0.35">
      <c r="A4" s="6" t="s">
        <v>233</v>
      </c>
      <c r="B4" s="11">
        <v>1.7999999999999987</v>
      </c>
      <c r="C4" s="14">
        <v>6.7999999999999989</v>
      </c>
    </row>
    <row r="5" spans="1:3" x14ac:dyDescent="0.35">
      <c r="A5" s="44" t="s">
        <v>234</v>
      </c>
      <c r="B5" s="12">
        <v>30.9</v>
      </c>
      <c r="C5" s="15">
        <v>15.699999999999998</v>
      </c>
    </row>
  </sheetData>
  <pageMargins left="0.7" right="0.7" top="0.75" bottom="0.75" header="0.3" footer="0.3"/>
  <pageSetup paperSize="9" orientation="portrait" r:id="rId1"/>
  <headerFooter>
    <oddFooter>&amp;C&amp;1#&amp;"Arial Black"&amp;10&amp;K000000OFFICIAL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7C46D-BA2B-40E9-99DA-7A65CA62064E}">
  <dimension ref="A1:C47"/>
  <sheetViews>
    <sheetView workbookViewId="0"/>
  </sheetViews>
  <sheetFormatPr defaultRowHeight="14.5" x14ac:dyDescent="0.35"/>
  <cols>
    <col min="1" max="1" width="51.26953125" customWidth="1"/>
  </cols>
  <sheetData>
    <row r="1" spans="1:3" x14ac:dyDescent="0.35">
      <c r="A1" s="2" t="s">
        <v>963</v>
      </c>
    </row>
    <row r="2" spans="1:3" ht="21" x14ac:dyDescent="0.35">
      <c r="A2" s="3"/>
      <c r="B2" s="10" t="s">
        <v>55</v>
      </c>
      <c r="C2" s="13" t="s">
        <v>56</v>
      </c>
    </row>
    <row r="3" spans="1:3" x14ac:dyDescent="0.35">
      <c r="A3" s="5" t="s">
        <v>235</v>
      </c>
      <c r="B3" s="5"/>
      <c r="C3" s="5"/>
    </row>
    <row r="4" spans="1:3" x14ac:dyDescent="0.35">
      <c r="A4" s="6" t="s">
        <v>236</v>
      </c>
      <c r="B4" s="11">
        <v>1.55</v>
      </c>
      <c r="C4" s="14">
        <v>1.6</v>
      </c>
    </row>
    <row r="5" spans="1:3" x14ac:dyDescent="0.35">
      <c r="A5" s="6" t="s">
        <v>237</v>
      </c>
      <c r="B5" s="11">
        <v>113.657</v>
      </c>
      <c r="C5" s="14">
        <v>109.8</v>
      </c>
    </row>
    <row r="6" spans="1:3" ht="20" x14ac:dyDescent="0.35">
      <c r="A6" s="6" t="s">
        <v>238</v>
      </c>
      <c r="B6" s="11">
        <v>9.1885999999999992</v>
      </c>
      <c r="C6" s="14">
        <v>26.8</v>
      </c>
    </row>
    <row r="7" spans="1:3" x14ac:dyDescent="0.35">
      <c r="A7" s="6" t="s">
        <v>239</v>
      </c>
      <c r="B7" s="11">
        <v>89.492500000000007</v>
      </c>
      <c r="C7" s="14">
        <v>78.2</v>
      </c>
    </row>
    <row r="8" spans="1:3" x14ac:dyDescent="0.35">
      <c r="A8" s="6" t="s">
        <v>240</v>
      </c>
      <c r="B8" s="11">
        <v>5.0739999999999998</v>
      </c>
      <c r="C8" s="14">
        <v>4.8</v>
      </c>
    </row>
    <row r="9" spans="1:3" ht="20" x14ac:dyDescent="0.35">
      <c r="A9" s="6" t="s">
        <v>241</v>
      </c>
      <c r="B9" s="11">
        <v>8.9085000000000001</v>
      </c>
      <c r="C9" s="14">
        <v>35</v>
      </c>
    </row>
    <row r="10" spans="1:3" x14ac:dyDescent="0.35">
      <c r="A10" s="6" t="s">
        <v>242</v>
      </c>
      <c r="B10" s="11">
        <v>0.34389999999999998</v>
      </c>
      <c r="C10" s="14">
        <v>0.5</v>
      </c>
    </row>
    <row r="11" spans="1:3" x14ac:dyDescent="0.35">
      <c r="A11" s="6" t="s">
        <v>243</v>
      </c>
      <c r="B11" s="11">
        <v>4.2000000000000003E-2</v>
      </c>
      <c r="C11" s="14">
        <v>0.2</v>
      </c>
    </row>
    <row r="12" spans="1:3" x14ac:dyDescent="0.35">
      <c r="A12" s="6" t="s">
        <v>244</v>
      </c>
      <c r="B12" s="11">
        <v>28.864100000000001</v>
      </c>
      <c r="C12" s="14">
        <v>102.1</v>
      </c>
    </row>
    <row r="13" spans="1:3" x14ac:dyDescent="0.35">
      <c r="A13" s="44"/>
      <c r="B13" s="12">
        <v>257.12060000000002</v>
      </c>
      <c r="C13" s="15">
        <v>358.9</v>
      </c>
    </row>
    <row r="14" spans="1:3" x14ac:dyDescent="0.35">
      <c r="A14" s="5" t="s">
        <v>245</v>
      </c>
      <c r="B14" s="5"/>
      <c r="C14" s="5"/>
    </row>
    <row r="15" spans="1:3" x14ac:dyDescent="0.35">
      <c r="A15" s="6" t="s">
        <v>246</v>
      </c>
      <c r="B15" s="11">
        <v>1.5716000000000001</v>
      </c>
      <c r="C15" s="14">
        <v>0.1</v>
      </c>
    </row>
    <row r="16" spans="1:3" x14ac:dyDescent="0.35">
      <c r="A16" s="44"/>
      <c r="B16" s="12">
        <v>1.5716000000000001</v>
      </c>
      <c r="C16" s="15">
        <v>0.1</v>
      </c>
    </row>
    <row r="17" spans="1:3" x14ac:dyDescent="0.35">
      <c r="A17" s="5" t="s">
        <v>247</v>
      </c>
      <c r="B17" s="17"/>
      <c r="C17" s="17"/>
    </row>
    <row r="18" spans="1:3" x14ac:dyDescent="0.35">
      <c r="A18" s="6" t="s">
        <v>248</v>
      </c>
      <c r="B18" s="14"/>
      <c r="C18" s="14"/>
    </row>
    <row r="19" spans="1:3" x14ac:dyDescent="0.35">
      <c r="A19" s="48" t="s">
        <v>249</v>
      </c>
      <c r="B19" s="11">
        <v>26.881900000000002</v>
      </c>
      <c r="C19" s="14">
        <v>26.9</v>
      </c>
    </row>
    <row r="20" spans="1:3" x14ac:dyDescent="0.35">
      <c r="A20" s="48" t="s">
        <v>250</v>
      </c>
      <c r="B20" s="11">
        <v>0</v>
      </c>
      <c r="C20" s="14">
        <v>1</v>
      </c>
    </row>
    <row r="21" spans="1:3" x14ac:dyDescent="0.35">
      <c r="A21" s="48" t="s">
        <v>251</v>
      </c>
      <c r="B21" s="11">
        <v>7.1788999999999996</v>
      </c>
      <c r="C21" s="14">
        <v>0</v>
      </c>
    </row>
    <row r="22" spans="1:3" x14ac:dyDescent="0.35">
      <c r="A22" s="48" t="s">
        <v>252</v>
      </c>
      <c r="B22" s="11">
        <v>0.21429999999999999</v>
      </c>
      <c r="C22" s="14">
        <v>0.2</v>
      </c>
    </row>
    <row r="23" spans="1:3" x14ac:dyDescent="0.35">
      <c r="A23" s="48" t="s">
        <v>253</v>
      </c>
      <c r="B23" s="11">
        <v>3.5306000000000002</v>
      </c>
      <c r="C23" s="14">
        <v>3.6</v>
      </c>
    </row>
    <row r="24" spans="1:3" x14ac:dyDescent="0.35">
      <c r="A24" s="48" t="s">
        <v>254</v>
      </c>
      <c r="B24" s="11">
        <v>3.8121999999999998</v>
      </c>
      <c r="C24" s="14">
        <v>7.5</v>
      </c>
    </row>
    <row r="25" spans="1:3" x14ac:dyDescent="0.35">
      <c r="A25" s="48" t="s">
        <v>255</v>
      </c>
      <c r="B25" s="11">
        <v>0.312</v>
      </c>
      <c r="C25" s="14">
        <v>0</v>
      </c>
    </row>
    <row r="26" spans="1:3" x14ac:dyDescent="0.35">
      <c r="A26" s="48" t="s">
        <v>256</v>
      </c>
      <c r="B26" s="11">
        <v>2.1520000000000001</v>
      </c>
      <c r="C26" s="14">
        <v>1.9</v>
      </c>
    </row>
    <row r="27" spans="1:3" x14ac:dyDescent="0.35">
      <c r="A27" s="48" t="s">
        <v>257</v>
      </c>
      <c r="B27" s="11">
        <v>0.27</v>
      </c>
      <c r="C27" s="14">
        <v>0.3</v>
      </c>
    </row>
    <row r="28" spans="1:3" ht="20" x14ac:dyDescent="0.35">
      <c r="A28" s="48" t="s">
        <v>258</v>
      </c>
      <c r="B28" s="11">
        <v>0.19700000000000001</v>
      </c>
      <c r="C28" s="14">
        <v>0.2</v>
      </c>
    </row>
    <row r="29" spans="1:3" x14ac:dyDescent="0.35">
      <c r="A29" s="48" t="s">
        <v>259</v>
      </c>
      <c r="B29" s="11">
        <v>10.464</v>
      </c>
      <c r="C29" s="14">
        <v>10.3</v>
      </c>
    </row>
    <row r="30" spans="1:3" x14ac:dyDescent="0.35">
      <c r="A30" s="48" t="s">
        <v>260</v>
      </c>
      <c r="B30" s="11">
        <v>0.5</v>
      </c>
      <c r="C30" s="14">
        <v>0</v>
      </c>
    </row>
    <row r="31" spans="1:3" x14ac:dyDescent="0.35">
      <c r="A31" s="48" t="s">
        <v>261</v>
      </c>
      <c r="B31" s="11">
        <v>405.438198</v>
      </c>
      <c r="C31" s="14">
        <v>395.4</v>
      </c>
    </row>
    <row r="32" spans="1:3" x14ac:dyDescent="0.35">
      <c r="A32" s="48" t="s">
        <v>262</v>
      </c>
      <c r="B32" s="11">
        <v>0</v>
      </c>
      <c r="C32" s="14">
        <v>45.8</v>
      </c>
    </row>
    <row r="33" spans="1:3" x14ac:dyDescent="0.35">
      <c r="A33" s="48" t="s">
        <v>263</v>
      </c>
      <c r="B33" s="11">
        <v>0.42499999999999999</v>
      </c>
      <c r="C33" s="14">
        <v>0</v>
      </c>
    </row>
    <row r="34" spans="1:3" x14ac:dyDescent="0.35">
      <c r="A34" s="48" t="s">
        <v>264</v>
      </c>
      <c r="B34" s="11">
        <v>0</v>
      </c>
      <c r="C34" s="14">
        <v>76.599999999999994</v>
      </c>
    </row>
    <row r="35" spans="1:3" x14ac:dyDescent="0.35">
      <c r="A35" s="6" t="s">
        <v>233</v>
      </c>
      <c r="B35" s="14"/>
      <c r="C35" s="14"/>
    </row>
    <row r="36" spans="1:3" x14ac:dyDescent="0.35">
      <c r="A36" s="48" t="s">
        <v>265</v>
      </c>
      <c r="B36" s="11">
        <v>31.4283</v>
      </c>
      <c r="C36" s="14">
        <v>30.9</v>
      </c>
    </row>
    <row r="37" spans="1:3" x14ac:dyDescent="0.35">
      <c r="A37" s="48" t="s">
        <v>266</v>
      </c>
      <c r="B37" s="11">
        <v>0</v>
      </c>
      <c r="C37" s="14">
        <v>4.5</v>
      </c>
    </row>
    <row r="38" spans="1:3" x14ac:dyDescent="0.35">
      <c r="A38" s="48" t="s">
        <v>267</v>
      </c>
      <c r="B38" s="11">
        <v>34.266199999999998</v>
      </c>
      <c r="C38" s="14">
        <v>33.5</v>
      </c>
    </row>
    <row r="39" spans="1:3" x14ac:dyDescent="0.35">
      <c r="A39" s="48" t="s">
        <v>268</v>
      </c>
      <c r="B39" s="11">
        <v>6.2100000000000002E-2</v>
      </c>
      <c r="C39" s="14">
        <v>0.1</v>
      </c>
    </row>
    <row r="40" spans="1:3" x14ac:dyDescent="0.35">
      <c r="A40" s="48" t="s">
        <v>269</v>
      </c>
      <c r="B40" s="11">
        <v>0.1918</v>
      </c>
      <c r="C40" s="14">
        <v>1.2</v>
      </c>
    </row>
    <row r="41" spans="1:3" x14ac:dyDescent="0.35">
      <c r="A41" s="48" t="s">
        <v>270</v>
      </c>
      <c r="B41" s="11">
        <v>9.8657000000000004</v>
      </c>
      <c r="C41" s="14">
        <v>10</v>
      </c>
    </row>
    <row r="42" spans="1:3" x14ac:dyDescent="0.35">
      <c r="A42" s="48" t="s">
        <v>271</v>
      </c>
      <c r="B42" s="11">
        <v>53.053100000000001</v>
      </c>
      <c r="C42" s="14">
        <v>0</v>
      </c>
    </row>
    <row r="43" spans="1:3" x14ac:dyDescent="0.35">
      <c r="A43" s="48" t="s">
        <v>272</v>
      </c>
      <c r="B43" s="11">
        <v>0.97929999999999995</v>
      </c>
      <c r="C43" s="14">
        <v>1.4</v>
      </c>
    </row>
    <row r="44" spans="1:3" x14ac:dyDescent="0.35">
      <c r="A44" s="48" t="s">
        <v>273</v>
      </c>
      <c r="B44" s="11">
        <v>0.96340000000000003</v>
      </c>
      <c r="C44" s="14">
        <v>0</v>
      </c>
    </row>
    <row r="45" spans="1:3" x14ac:dyDescent="0.35">
      <c r="A45" s="48" t="s">
        <v>274</v>
      </c>
      <c r="B45" s="11">
        <v>0.1</v>
      </c>
      <c r="C45" s="14">
        <v>0.2</v>
      </c>
    </row>
    <row r="46" spans="1:3" x14ac:dyDescent="0.35">
      <c r="A46" s="9"/>
      <c r="B46" s="12">
        <v>592.28599799999984</v>
      </c>
      <c r="C46" s="15">
        <v>651.4</v>
      </c>
    </row>
    <row r="47" spans="1:3" x14ac:dyDescent="0.35">
      <c r="A47" s="44" t="s">
        <v>275</v>
      </c>
      <c r="B47" s="12">
        <v>850.97819799999979</v>
      </c>
      <c r="C47" s="15">
        <v>1010.3</v>
      </c>
    </row>
  </sheetData>
  <pageMargins left="0.7" right="0.7" top="0.75" bottom="0.75" header="0.3" footer="0.3"/>
  <pageSetup paperSize="9" orientation="portrait" r:id="rId1"/>
  <headerFooter>
    <oddFooter>&amp;C&amp;1#&amp;"Arial Black"&amp;10&amp;K000000OFFICIAL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DC55-1982-40F4-A5F0-B7067A6C076B}">
  <dimension ref="A1:D10"/>
  <sheetViews>
    <sheetView workbookViewId="0"/>
  </sheetViews>
  <sheetFormatPr defaultRowHeight="14.5" x14ac:dyDescent="0.35"/>
  <cols>
    <col min="1" max="1" width="51.26953125" customWidth="1"/>
  </cols>
  <sheetData>
    <row r="1" spans="1:4" x14ac:dyDescent="0.35">
      <c r="A1" s="2" t="s">
        <v>276</v>
      </c>
      <c r="B1" s="28"/>
    </row>
    <row r="2" spans="1:4" ht="21" x14ac:dyDescent="0.35">
      <c r="A2" s="3"/>
      <c r="B2" s="4" t="s">
        <v>0</v>
      </c>
      <c r="C2" s="10" t="s">
        <v>55</v>
      </c>
      <c r="D2" s="13" t="s">
        <v>56</v>
      </c>
    </row>
    <row r="3" spans="1:4" x14ac:dyDescent="0.35">
      <c r="A3" s="6" t="s">
        <v>17</v>
      </c>
      <c r="B3" s="8" t="s">
        <v>18</v>
      </c>
      <c r="C3" s="11">
        <v>1200.1999999999996</v>
      </c>
      <c r="D3" s="14">
        <v>1479.7000000000007</v>
      </c>
    </row>
    <row r="4" spans="1:4" x14ac:dyDescent="0.35">
      <c r="A4" s="6" t="s">
        <v>25</v>
      </c>
      <c r="B4" s="8" t="s">
        <v>26</v>
      </c>
      <c r="C4" s="11">
        <v>17308</v>
      </c>
      <c r="D4" s="14">
        <v>15131.499999999996</v>
      </c>
    </row>
    <row r="5" spans="1:4" x14ac:dyDescent="0.35">
      <c r="A5" s="6" t="s">
        <v>27</v>
      </c>
      <c r="B5" s="8" t="s">
        <v>28</v>
      </c>
      <c r="C5" s="11">
        <v>1319.8</v>
      </c>
      <c r="D5" s="14">
        <v>1266</v>
      </c>
    </row>
    <row r="6" spans="1:4" x14ac:dyDescent="0.35">
      <c r="A6" s="6" t="s">
        <v>23</v>
      </c>
      <c r="B6" s="8" t="s">
        <v>24</v>
      </c>
      <c r="C6" s="11">
        <v>236.1</v>
      </c>
      <c r="D6" s="14">
        <v>231.5</v>
      </c>
    </row>
    <row r="7" spans="1:4" ht="20" x14ac:dyDescent="0.35">
      <c r="A7" s="6" t="s">
        <v>11</v>
      </c>
      <c r="B7" s="8" t="s">
        <v>30</v>
      </c>
      <c r="C7" s="11">
        <v>32.299999999999997</v>
      </c>
      <c r="D7" s="14">
        <v>121.3</v>
      </c>
    </row>
    <row r="8" spans="1:4" x14ac:dyDescent="0.35">
      <c r="A8" s="6" t="s">
        <v>31</v>
      </c>
      <c r="B8" s="8" t="s">
        <v>32</v>
      </c>
      <c r="C8" s="11">
        <v>689.39999999999986</v>
      </c>
      <c r="D8" s="14">
        <v>611.29999999999268</v>
      </c>
    </row>
    <row r="9" spans="1:4" x14ac:dyDescent="0.35">
      <c r="A9" s="6" t="s">
        <v>33</v>
      </c>
      <c r="B9" s="8" t="s">
        <v>34</v>
      </c>
      <c r="C9" s="11">
        <v>199.3</v>
      </c>
      <c r="D9" s="14">
        <v>209.09999999999994</v>
      </c>
    </row>
    <row r="10" spans="1:4" x14ac:dyDescent="0.35">
      <c r="A10" s="44" t="s">
        <v>277</v>
      </c>
      <c r="B10" s="9"/>
      <c r="C10" s="12">
        <v>20985.1</v>
      </c>
      <c r="D10" s="15">
        <v>19050.299999999988</v>
      </c>
    </row>
  </sheetData>
  <pageMargins left="0.7" right="0.7" top="0.75" bottom="0.75" header="0.3" footer="0.3"/>
  <pageSetup paperSize="9" orientation="portrait" r:id="rId1"/>
  <headerFooter>
    <oddFooter>&amp;C&amp;1#&amp;"Arial Black"&amp;10&amp;K000000OFFICIAL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A5190-F98B-4D08-8132-38AD0BE0736A}">
  <dimension ref="A1:C7"/>
  <sheetViews>
    <sheetView workbookViewId="0"/>
  </sheetViews>
  <sheetFormatPr defaultRowHeight="14.5" x14ac:dyDescent="0.35"/>
  <cols>
    <col min="1" max="1" width="51.26953125" customWidth="1"/>
  </cols>
  <sheetData>
    <row r="1" spans="1:3" x14ac:dyDescent="0.35">
      <c r="A1" s="2" t="s">
        <v>964</v>
      </c>
    </row>
    <row r="2" spans="1:3" ht="21" x14ac:dyDescent="0.35">
      <c r="A2" s="3"/>
      <c r="B2" s="10" t="s">
        <v>55</v>
      </c>
      <c r="C2" s="13" t="s">
        <v>56</v>
      </c>
    </row>
    <row r="3" spans="1:3" x14ac:dyDescent="0.35">
      <c r="A3" s="6" t="s">
        <v>278</v>
      </c>
      <c r="B3" s="11">
        <v>76.999999999999986</v>
      </c>
      <c r="C3" s="14">
        <v>98</v>
      </c>
    </row>
    <row r="4" spans="1:3" x14ac:dyDescent="0.35">
      <c r="A4" s="6" t="s">
        <v>279</v>
      </c>
      <c r="B4" s="11">
        <v>7.5000000000000027</v>
      </c>
      <c r="C4" s="14">
        <v>11.600000000000001</v>
      </c>
    </row>
    <row r="5" spans="1:3" x14ac:dyDescent="0.35">
      <c r="A5" s="6" t="s">
        <v>280</v>
      </c>
      <c r="B5" s="11">
        <v>18.100000000000005</v>
      </c>
      <c r="C5" s="14">
        <v>2.6</v>
      </c>
    </row>
    <row r="6" spans="1:3" x14ac:dyDescent="0.35">
      <c r="A6" s="6" t="s">
        <v>281</v>
      </c>
      <c r="B6" s="11">
        <v>1097.5999999999997</v>
      </c>
      <c r="C6" s="14">
        <v>1367.5000000000007</v>
      </c>
    </row>
    <row r="7" spans="1:3" x14ac:dyDescent="0.35">
      <c r="A7" s="44" t="s">
        <v>282</v>
      </c>
      <c r="B7" s="12">
        <v>1200.1999999999996</v>
      </c>
      <c r="C7" s="15">
        <v>1479.7000000000007</v>
      </c>
    </row>
  </sheetData>
  <pageMargins left="0.7" right="0.7" top="0.75" bottom="0.75" header="0.3" footer="0.3"/>
  <pageSetup paperSize="9" orientation="portrait" r:id="rId1"/>
  <headerFooter>
    <oddFooter>&amp;C&amp;1#&amp;"Arial Black"&amp;10&amp;K000000OFFICIAL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2D1E9-2821-4987-A7F0-F08584081310}">
  <dimension ref="A1:C23"/>
  <sheetViews>
    <sheetView workbookViewId="0"/>
  </sheetViews>
  <sheetFormatPr defaultRowHeight="14.5" x14ac:dyDescent="0.35"/>
  <cols>
    <col min="1" max="1" width="51.26953125" customWidth="1"/>
  </cols>
  <sheetData>
    <row r="1" spans="1:3" x14ac:dyDescent="0.35">
      <c r="A1" s="2" t="s">
        <v>965</v>
      </c>
    </row>
    <row r="2" spans="1:3" ht="21" x14ac:dyDescent="0.35">
      <c r="A2" s="3"/>
      <c r="B2" s="10" t="s">
        <v>55</v>
      </c>
      <c r="C2" s="13" t="s">
        <v>56</v>
      </c>
    </row>
    <row r="3" spans="1:3" x14ac:dyDescent="0.35">
      <c r="A3" s="5" t="s">
        <v>283</v>
      </c>
      <c r="B3" s="5"/>
      <c r="C3" s="5"/>
    </row>
    <row r="4" spans="1:3" x14ac:dyDescent="0.35">
      <c r="A4" s="6" t="s">
        <v>284</v>
      </c>
      <c r="B4" s="11"/>
      <c r="C4" s="14"/>
    </row>
    <row r="5" spans="1:3" x14ac:dyDescent="0.35">
      <c r="A5" s="49" t="s">
        <v>285</v>
      </c>
      <c r="B5" s="11">
        <v>91.2</v>
      </c>
      <c r="C5" s="14">
        <v>78.7</v>
      </c>
    </row>
    <row r="6" spans="1:3" x14ac:dyDescent="0.35">
      <c r="A6" s="49" t="s">
        <v>286</v>
      </c>
      <c r="B6" s="11">
        <v>49.499999999999993</v>
      </c>
      <c r="C6" s="14">
        <v>35.900000000000006</v>
      </c>
    </row>
    <row r="7" spans="1:3" x14ac:dyDescent="0.35">
      <c r="A7" s="6" t="s">
        <v>287</v>
      </c>
      <c r="B7" s="16"/>
      <c r="C7" s="16"/>
    </row>
    <row r="8" spans="1:3" x14ac:dyDescent="0.35">
      <c r="A8" s="49" t="s">
        <v>285</v>
      </c>
      <c r="B8" s="11">
        <v>5.2</v>
      </c>
      <c r="C8" s="14">
        <v>6.4</v>
      </c>
    </row>
    <row r="9" spans="1:3" x14ac:dyDescent="0.35">
      <c r="A9" s="6" t="s">
        <v>288</v>
      </c>
      <c r="B9" s="16"/>
      <c r="C9" s="16"/>
    </row>
    <row r="10" spans="1:3" x14ac:dyDescent="0.35">
      <c r="A10" s="49" t="s">
        <v>285</v>
      </c>
      <c r="B10" s="11">
        <v>21.399999999999967</v>
      </c>
      <c r="C10" s="14">
        <v>20.800000000000008</v>
      </c>
    </row>
    <row r="11" spans="1:3" x14ac:dyDescent="0.35">
      <c r="A11" s="49" t="s">
        <v>286</v>
      </c>
      <c r="B11" s="11">
        <v>193.1</v>
      </c>
      <c r="C11" s="14">
        <v>188.20000000000002</v>
      </c>
    </row>
    <row r="12" spans="1:3" x14ac:dyDescent="0.35">
      <c r="A12" s="6" t="s">
        <v>289</v>
      </c>
      <c r="B12" s="16"/>
      <c r="C12" s="16"/>
    </row>
    <row r="13" spans="1:3" x14ac:dyDescent="0.35">
      <c r="A13" s="49" t="s">
        <v>285</v>
      </c>
      <c r="B13" s="11">
        <v>2.6000000000000028</v>
      </c>
      <c r="C13" s="14">
        <v>2.7000000000000028</v>
      </c>
    </row>
    <row r="14" spans="1:3" x14ac:dyDescent="0.35">
      <c r="A14" s="6" t="s">
        <v>290</v>
      </c>
      <c r="B14" s="16"/>
      <c r="C14" s="16"/>
    </row>
    <row r="15" spans="1:3" x14ac:dyDescent="0.35">
      <c r="A15" s="49" t="s">
        <v>285</v>
      </c>
      <c r="B15" s="11">
        <v>17.3</v>
      </c>
      <c r="C15" s="14">
        <v>17.3</v>
      </c>
    </row>
    <row r="16" spans="1:3" x14ac:dyDescent="0.35">
      <c r="A16" s="49" t="s">
        <v>286</v>
      </c>
      <c r="B16" s="11">
        <v>38.100000000000009</v>
      </c>
      <c r="C16" s="14">
        <v>39.199999999999996</v>
      </c>
    </row>
    <row r="17" spans="1:3" x14ac:dyDescent="0.35">
      <c r="A17" s="44" t="s">
        <v>291</v>
      </c>
      <c r="B17" s="12">
        <v>418.40000000000003</v>
      </c>
      <c r="C17" s="15">
        <v>389.3</v>
      </c>
    </row>
    <row r="18" spans="1:3" x14ac:dyDescent="0.35">
      <c r="A18" s="16" t="s">
        <v>292</v>
      </c>
      <c r="B18" s="16"/>
      <c r="C18" s="16"/>
    </row>
    <row r="19" spans="1:3" x14ac:dyDescent="0.35">
      <c r="A19" s="6" t="s">
        <v>293</v>
      </c>
      <c r="B19" s="11">
        <v>31.099999999999998</v>
      </c>
      <c r="C19" s="14">
        <v>28.7</v>
      </c>
    </row>
    <row r="20" spans="1:3" x14ac:dyDescent="0.35">
      <c r="A20" s="6" t="s">
        <v>289</v>
      </c>
      <c r="B20" s="11">
        <v>29.6</v>
      </c>
      <c r="C20" s="14">
        <v>32</v>
      </c>
    </row>
    <row r="21" spans="1:3" x14ac:dyDescent="0.35">
      <c r="A21" s="6" t="s">
        <v>290</v>
      </c>
      <c r="B21" s="11">
        <v>4.8999999999999995</v>
      </c>
      <c r="C21" s="14">
        <v>5</v>
      </c>
    </row>
    <row r="22" spans="1:3" x14ac:dyDescent="0.35">
      <c r="A22" s="44" t="s">
        <v>294</v>
      </c>
      <c r="B22" s="12">
        <v>65.600000000000009</v>
      </c>
      <c r="C22" s="15">
        <v>65.7</v>
      </c>
    </row>
    <row r="23" spans="1:3" x14ac:dyDescent="0.35">
      <c r="A23" s="44" t="s">
        <v>295</v>
      </c>
      <c r="B23" s="12">
        <v>484.00000000000006</v>
      </c>
      <c r="C23" s="15">
        <v>455</v>
      </c>
    </row>
  </sheetData>
  <pageMargins left="0.7" right="0.7" top="0.75" bottom="0.75" header="0.3" footer="0.3"/>
  <pageSetup paperSize="9" orientation="portrait" r:id="rId1"/>
  <headerFooter>
    <oddFooter>&amp;C&amp;1#&amp;"Arial Black"&amp;10&amp;K000000OFFICIAL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8605-81C8-4CB7-876F-A473BBACF652}">
  <dimension ref="A1:B9"/>
  <sheetViews>
    <sheetView workbookViewId="0"/>
  </sheetViews>
  <sheetFormatPr defaultRowHeight="14.5" x14ac:dyDescent="0.35"/>
  <cols>
    <col min="1" max="1" width="51.26953125" customWidth="1"/>
  </cols>
  <sheetData>
    <row r="1" spans="1:2" x14ac:dyDescent="0.35">
      <c r="A1" s="2" t="s">
        <v>965</v>
      </c>
    </row>
    <row r="2" spans="1:2" x14ac:dyDescent="0.35">
      <c r="A2" s="2" t="s">
        <v>969</v>
      </c>
    </row>
    <row r="3" spans="1:2" ht="21" x14ac:dyDescent="0.35">
      <c r="A3" s="3"/>
      <c r="B3" s="160" t="s">
        <v>296</v>
      </c>
    </row>
    <row r="4" spans="1:2" x14ac:dyDescent="0.35">
      <c r="A4" s="50" t="s">
        <v>297</v>
      </c>
      <c r="B4" s="25">
        <v>61.6</v>
      </c>
    </row>
    <row r="5" spans="1:2" x14ac:dyDescent="0.35">
      <c r="A5" s="6" t="s">
        <v>298</v>
      </c>
      <c r="B5" s="11">
        <v>-2.2000000000000002</v>
      </c>
    </row>
    <row r="6" spans="1:2" x14ac:dyDescent="0.35">
      <c r="A6" s="6" t="s">
        <v>299</v>
      </c>
      <c r="B6" s="11">
        <v>0.9</v>
      </c>
    </row>
    <row r="7" spans="1:2" x14ac:dyDescent="0.35">
      <c r="A7" s="44" t="s">
        <v>300</v>
      </c>
      <c r="B7" s="15">
        <v>60.3</v>
      </c>
    </row>
    <row r="8" spans="1:2" x14ac:dyDescent="0.35">
      <c r="A8" s="6" t="s">
        <v>301</v>
      </c>
      <c r="B8" s="51">
        <v>55.400000000000006</v>
      </c>
    </row>
    <row r="9" spans="1:2" x14ac:dyDescent="0.35">
      <c r="A9" s="52" t="s">
        <v>302</v>
      </c>
      <c r="B9" s="53">
        <v>4.8999999999999995</v>
      </c>
    </row>
  </sheetData>
  <pageMargins left="0.7" right="0.7" top="0.75" bottom="0.75" header="0.3" footer="0.3"/>
  <pageSetup paperSize="9" orientation="portrait" r:id="rId1"/>
  <headerFooter>
    <oddFooter>&amp;C&amp;1#&amp;"Arial Black"&amp;10&amp;K000000OFFICIAL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8AEDB-A4BF-4E57-9667-AB0B9BE05736}">
  <dimension ref="A1:C16"/>
  <sheetViews>
    <sheetView workbookViewId="0"/>
  </sheetViews>
  <sheetFormatPr defaultRowHeight="14.5" x14ac:dyDescent="0.35"/>
  <cols>
    <col min="1" max="1" width="51.26953125" customWidth="1"/>
  </cols>
  <sheetData>
    <row r="1" spans="1:3" x14ac:dyDescent="0.35">
      <c r="A1" s="2" t="s">
        <v>965</v>
      </c>
    </row>
    <row r="2" spans="1:3" x14ac:dyDescent="0.35">
      <c r="A2" s="2" t="s">
        <v>289</v>
      </c>
    </row>
    <row r="3" spans="1:3" ht="21" x14ac:dyDescent="0.35">
      <c r="A3" s="3"/>
      <c r="B3" s="10" t="s">
        <v>55</v>
      </c>
      <c r="C3" s="160" t="s">
        <v>56</v>
      </c>
    </row>
    <row r="4" spans="1:3" x14ac:dyDescent="0.35">
      <c r="A4" s="5" t="s">
        <v>303</v>
      </c>
      <c r="B4" s="5"/>
      <c r="C4" s="5"/>
    </row>
    <row r="5" spans="1:3" x14ac:dyDescent="0.35">
      <c r="A5" s="6" t="s">
        <v>304</v>
      </c>
      <c r="B5" s="11">
        <v>32.200000000000003</v>
      </c>
      <c r="C5" s="14">
        <v>34.700000000000003</v>
      </c>
    </row>
    <row r="6" spans="1:3" x14ac:dyDescent="0.35">
      <c r="A6" s="44" t="s">
        <v>305</v>
      </c>
      <c r="B6" s="12">
        <v>32.200000000000003</v>
      </c>
      <c r="C6" s="15">
        <v>34.700000000000003</v>
      </c>
    </row>
    <row r="7" spans="1:3" x14ac:dyDescent="0.35">
      <c r="A7" s="44" t="s">
        <v>306</v>
      </c>
      <c r="B7" s="12">
        <v>32.200000000000003</v>
      </c>
      <c r="C7" s="15">
        <v>34.700000000000003</v>
      </c>
    </row>
    <row r="8" spans="1:3" x14ac:dyDescent="0.35">
      <c r="A8" s="5" t="s">
        <v>307</v>
      </c>
      <c r="B8" s="5"/>
      <c r="C8" s="5"/>
    </row>
    <row r="9" spans="1:3" x14ac:dyDescent="0.35">
      <c r="A9" s="6" t="s">
        <v>308</v>
      </c>
      <c r="B9" s="11">
        <v>2.6000000000000028</v>
      </c>
      <c r="C9" s="14">
        <v>2.7000000000000028</v>
      </c>
    </row>
    <row r="10" spans="1:3" x14ac:dyDescent="0.35">
      <c r="A10" s="6" t="s">
        <v>309</v>
      </c>
      <c r="B10" s="11">
        <v>29.6</v>
      </c>
      <c r="C10" s="14">
        <v>32</v>
      </c>
    </row>
    <row r="11" spans="1:3" x14ac:dyDescent="0.35">
      <c r="A11" s="44" t="s">
        <v>310</v>
      </c>
      <c r="B11" s="12">
        <v>32.200000000000003</v>
      </c>
      <c r="C11" s="15">
        <v>34.700000000000003</v>
      </c>
    </row>
    <row r="12" spans="1:3" x14ac:dyDescent="0.35">
      <c r="A12" s="5" t="s">
        <v>311</v>
      </c>
      <c r="B12" s="5"/>
      <c r="C12" s="5"/>
    </row>
    <row r="13" spans="1:3" x14ac:dyDescent="0.35">
      <c r="A13" s="6" t="s">
        <v>312</v>
      </c>
      <c r="B13" s="177">
        <v>0.01</v>
      </c>
      <c r="C13" s="166">
        <v>1.6E-2</v>
      </c>
    </row>
    <row r="14" spans="1:3" x14ac:dyDescent="0.35">
      <c r="A14" s="6" t="s">
        <v>313</v>
      </c>
      <c r="B14" s="177">
        <v>6.7500000000000004E-2</v>
      </c>
      <c r="C14" s="166">
        <v>6.8000000000000005E-2</v>
      </c>
    </row>
    <row r="15" spans="1:3" x14ac:dyDescent="0.35">
      <c r="A15" s="6" t="s">
        <v>314</v>
      </c>
      <c r="B15" s="177">
        <v>2.29E-2</v>
      </c>
      <c r="C15" s="166">
        <v>2.9000000000000001E-2</v>
      </c>
    </row>
    <row r="16" spans="1:3" x14ac:dyDescent="0.35">
      <c r="A16" s="54" t="s">
        <v>315</v>
      </c>
      <c r="B16" s="178">
        <v>7.9000000000000008E-3</v>
      </c>
      <c r="C16" s="179">
        <v>1.4E-2</v>
      </c>
    </row>
  </sheetData>
  <pageMargins left="0.7" right="0.7" top="0.75" bottom="0.75" header="0.3" footer="0.3"/>
  <pageSetup paperSize="9" orientation="portrait" r:id="rId1"/>
  <headerFooter>
    <oddFooter>&amp;C&amp;1#&amp;"Arial Black"&amp;10&amp;K000000OFFICIAL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9301F-5F59-4145-AF02-B65CD2EC0CC3}">
  <dimension ref="A1:D41"/>
  <sheetViews>
    <sheetView workbookViewId="0"/>
  </sheetViews>
  <sheetFormatPr defaultRowHeight="14.5" x14ac:dyDescent="0.35"/>
  <cols>
    <col min="1" max="1" width="51.26953125" customWidth="1"/>
  </cols>
  <sheetData>
    <row r="1" spans="1:4" x14ac:dyDescent="0.35">
      <c r="A1" s="2" t="s">
        <v>957</v>
      </c>
    </row>
    <row r="2" spans="1:4" ht="21" x14ac:dyDescent="0.35">
      <c r="A2" s="3"/>
      <c r="B2" s="4" t="s">
        <v>0</v>
      </c>
      <c r="C2" s="10" t="s">
        <v>55</v>
      </c>
      <c r="D2" s="13" t="s">
        <v>56</v>
      </c>
    </row>
    <row r="3" spans="1:4" x14ac:dyDescent="0.35">
      <c r="A3" s="5" t="s">
        <v>1</v>
      </c>
      <c r="B3" s="5"/>
      <c r="C3" s="5"/>
      <c r="D3" s="5"/>
    </row>
    <row r="4" spans="1:4" x14ac:dyDescent="0.35">
      <c r="A4" s="6" t="s">
        <v>2</v>
      </c>
      <c r="B4" s="7" t="s">
        <v>3</v>
      </c>
      <c r="C4" s="11">
        <v>17600.000000000007</v>
      </c>
      <c r="D4" s="14">
        <v>16182.899999999998</v>
      </c>
    </row>
    <row r="5" spans="1:4" x14ac:dyDescent="0.35">
      <c r="A5" s="6" t="s">
        <v>4</v>
      </c>
      <c r="B5" s="7" t="s">
        <v>3</v>
      </c>
      <c r="C5" s="11">
        <v>1371.9</v>
      </c>
      <c r="D5" s="14">
        <v>1513.4</v>
      </c>
    </row>
    <row r="6" spans="1:4" x14ac:dyDescent="0.35">
      <c r="A6" s="6" t="s">
        <v>5</v>
      </c>
      <c r="B6" s="8" t="s">
        <v>6</v>
      </c>
      <c r="C6" s="11">
        <v>6.8999999999999995</v>
      </c>
      <c r="D6" s="14">
        <v>13.199999999999998</v>
      </c>
    </row>
    <row r="7" spans="1:4" x14ac:dyDescent="0.35">
      <c r="A7" s="6" t="s">
        <v>7</v>
      </c>
      <c r="B7" s="8" t="s">
        <v>8</v>
      </c>
      <c r="C7" s="11">
        <v>501.09999999999974</v>
      </c>
      <c r="D7" s="14">
        <v>491.1</v>
      </c>
    </row>
    <row r="8" spans="1:4" x14ac:dyDescent="0.35">
      <c r="A8" s="6" t="s">
        <v>9</v>
      </c>
      <c r="B8" s="8" t="s">
        <v>10</v>
      </c>
      <c r="C8" s="11">
        <v>2514.0200000000004</v>
      </c>
      <c r="D8" s="14">
        <v>1190.5700000000004</v>
      </c>
    </row>
    <row r="9" spans="1:4" ht="20" x14ac:dyDescent="0.35">
      <c r="A9" s="6" t="s">
        <v>11</v>
      </c>
      <c r="B9" s="8" t="s">
        <v>12</v>
      </c>
      <c r="C9" s="11">
        <v>3.6</v>
      </c>
      <c r="D9" s="14">
        <v>10.1</v>
      </c>
    </row>
    <row r="10" spans="1:4" x14ac:dyDescent="0.35">
      <c r="A10" s="6" t="s">
        <v>13</v>
      </c>
      <c r="B10" s="8" t="s">
        <v>14</v>
      </c>
      <c r="C10" s="11">
        <v>30.9</v>
      </c>
      <c r="D10" s="14">
        <v>15.699999999999998</v>
      </c>
    </row>
    <row r="11" spans="1:4" x14ac:dyDescent="0.35">
      <c r="A11" s="9" t="s">
        <v>15</v>
      </c>
      <c r="B11" s="9"/>
      <c r="C11" s="12">
        <v>22028.420000000009</v>
      </c>
      <c r="D11" s="15">
        <v>19416.969999999998</v>
      </c>
    </row>
    <row r="12" spans="1:4" x14ac:dyDescent="0.35">
      <c r="A12" s="5" t="s">
        <v>16</v>
      </c>
      <c r="B12" s="5"/>
      <c r="C12" s="5"/>
      <c r="D12" s="5"/>
    </row>
    <row r="13" spans="1:4" x14ac:dyDescent="0.35">
      <c r="A13" s="6" t="s">
        <v>17</v>
      </c>
      <c r="B13" s="8" t="s">
        <v>18</v>
      </c>
      <c r="C13" s="11">
        <v>1200.1999999999996</v>
      </c>
      <c r="D13" s="14">
        <v>1479.7000000000007</v>
      </c>
    </row>
    <row r="14" spans="1:4" x14ac:dyDescent="0.35">
      <c r="A14" s="6" t="s">
        <v>19</v>
      </c>
      <c r="B14" s="8" t="s">
        <v>20</v>
      </c>
      <c r="C14" s="11">
        <v>428.10000000000008</v>
      </c>
      <c r="D14" s="14">
        <v>340.5</v>
      </c>
    </row>
    <row r="15" spans="1:4" x14ac:dyDescent="0.35">
      <c r="A15" s="6" t="s">
        <v>21</v>
      </c>
      <c r="B15" s="8" t="s">
        <v>22</v>
      </c>
      <c r="C15" s="11">
        <v>7</v>
      </c>
      <c r="D15" s="14">
        <v>0.6</v>
      </c>
    </row>
    <row r="16" spans="1:4" x14ac:dyDescent="0.35">
      <c r="A16" s="6" t="s">
        <v>23</v>
      </c>
      <c r="B16" s="8" t="s">
        <v>24</v>
      </c>
      <c r="C16" s="11">
        <v>236.1</v>
      </c>
      <c r="D16" s="14">
        <v>231.5</v>
      </c>
    </row>
    <row r="17" spans="1:4" x14ac:dyDescent="0.35">
      <c r="A17" s="6" t="s">
        <v>25</v>
      </c>
      <c r="B17" s="7" t="s">
        <v>26</v>
      </c>
      <c r="C17" s="11">
        <v>17308</v>
      </c>
      <c r="D17" s="14">
        <v>15131.499999999996</v>
      </c>
    </row>
    <row r="18" spans="1:4" x14ac:dyDescent="0.35">
      <c r="A18" s="6" t="s">
        <v>27</v>
      </c>
      <c r="B18" s="8" t="s">
        <v>28</v>
      </c>
      <c r="C18" s="11">
        <v>1319.8</v>
      </c>
      <c r="D18" s="14">
        <v>1266</v>
      </c>
    </row>
    <row r="19" spans="1:4" ht="20" x14ac:dyDescent="0.35">
      <c r="A19" s="6" t="s">
        <v>29</v>
      </c>
      <c r="B19" s="8" t="s">
        <v>30</v>
      </c>
      <c r="C19" s="11">
        <v>32.299999999999997</v>
      </c>
      <c r="D19" s="14">
        <v>121.3</v>
      </c>
    </row>
    <row r="20" spans="1:4" x14ac:dyDescent="0.35">
      <c r="A20" s="6" t="s">
        <v>31</v>
      </c>
      <c r="B20" s="8" t="s">
        <v>32</v>
      </c>
      <c r="C20" s="11">
        <v>689.39999999999986</v>
      </c>
      <c r="D20" s="14">
        <v>611.29999999999268</v>
      </c>
    </row>
    <row r="21" spans="1:4" x14ac:dyDescent="0.35">
      <c r="A21" s="6" t="s">
        <v>33</v>
      </c>
      <c r="B21" s="8" t="s">
        <v>34</v>
      </c>
      <c r="C21" s="11">
        <v>199.3</v>
      </c>
      <c r="D21" s="14">
        <v>209.09999999999994</v>
      </c>
    </row>
    <row r="22" spans="1:4" x14ac:dyDescent="0.35">
      <c r="A22" s="9" t="s">
        <v>35</v>
      </c>
      <c r="B22" s="9"/>
      <c r="C22" s="12">
        <v>21420.3</v>
      </c>
      <c r="D22" s="15">
        <v>19391.499999999985</v>
      </c>
    </row>
    <row r="23" spans="1:4" x14ac:dyDescent="0.35">
      <c r="A23" s="9" t="s">
        <v>36</v>
      </c>
      <c r="B23" s="9"/>
      <c r="C23" s="12">
        <v>608.1200000000099</v>
      </c>
      <c r="D23" s="15">
        <v>25.470000000012078</v>
      </c>
    </row>
    <row r="24" spans="1:4" x14ac:dyDescent="0.35">
      <c r="A24" s="5" t="s">
        <v>37</v>
      </c>
      <c r="B24" s="5"/>
      <c r="C24" s="5"/>
      <c r="D24" s="5"/>
    </row>
    <row r="25" spans="1:4" x14ac:dyDescent="0.35">
      <c r="A25" s="6" t="s">
        <v>38</v>
      </c>
      <c r="B25" s="8" t="s">
        <v>39</v>
      </c>
      <c r="C25" s="11">
        <v>-4.5000000000000284</v>
      </c>
      <c r="D25" s="14">
        <v>-6.5</v>
      </c>
    </row>
    <row r="26" spans="1:4" x14ac:dyDescent="0.35">
      <c r="A26" s="6" t="s">
        <v>40</v>
      </c>
      <c r="B26" s="8" t="s">
        <v>41</v>
      </c>
      <c r="C26" s="11">
        <v>0.4</v>
      </c>
      <c r="D26" s="14">
        <v>0.2</v>
      </c>
    </row>
    <row r="27" spans="1:4" x14ac:dyDescent="0.35">
      <c r="A27" s="6" t="s">
        <v>42</v>
      </c>
      <c r="B27" s="8" t="s">
        <v>43</v>
      </c>
      <c r="C27" s="11">
        <v>-35</v>
      </c>
      <c r="D27" s="14">
        <v>0</v>
      </c>
    </row>
    <row r="28" spans="1:4" x14ac:dyDescent="0.35">
      <c r="A28" s="6" t="s">
        <v>44</v>
      </c>
      <c r="B28" s="8" t="s">
        <v>45</v>
      </c>
      <c r="C28" s="11">
        <v>-23.6</v>
      </c>
      <c r="D28" s="14">
        <v>-28.099999999999998</v>
      </c>
    </row>
    <row r="29" spans="1:4" x14ac:dyDescent="0.35">
      <c r="A29" s="9" t="s">
        <v>46</v>
      </c>
      <c r="B29" s="9"/>
      <c r="C29" s="12">
        <v>-62.700000000000031</v>
      </c>
      <c r="D29" s="15">
        <v>-34.5</v>
      </c>
    </row>
    <row r="30" spans="1:4" x14ac:dyDescent="0.35">
      <c r="A30" s="9" t="s">
        <v>47</v>
      </c>
      <c r="B30" s="9"/>
      <c r="C30" s="12">
        <v>545.42000000000985</v>
      </c>
      <c r="D30" s="15">
        <v>-9.0299999999879219</v>
      </c>
    </row>
    <row r="31" spans="1:4" ht="21" x14ac:dyDescent="0.35">
      <c r="A31" s="5" t="s">
        <v>48</v>
      </c>
      <c r="B31" s="5"/>
      <c r="C31" s="5"/>
      <c r="D31" s="5"/>
    </row>
    <row r="32" spans="1:4" x14ac:dyDescent="0.35">
      <c r="A32" s="6" t="s">
        <v>49</v>
      </c>
      <c r="B32" s="8" t="s">
        <v>50</v>
      </c>
      <c r="C32" s="11">
        <v>-19.2</v>
      </c>
      <c r="D32" s="14">
        <v>-1205.3000000000029</v>
      </c>
    </row>
    <row r="33" spans="1:4" x14ac:dyDescent="0.35">
      <c r="A33" s="6" t="s">
        <v>51</v>
      </c>
      <c r="B33" s="8" t="s">
        <v>52</v>
      </c>
      <c r="C33" s="11">
        <v>0.3</v>
      </c>
      <c r="D33" s="14">
        <v>-2.5</v>
      </c>
    </row>
    <row r="34" spans="1:4" x14ac:dyDescent="0.35">
      <c r="A34" s="9" t="s">
        <v>53</v>
      </c>
      <c r="B34" s="9"/>
      <c r="C34" s="12">
        <v>-18.899999999999999</v>
      </c>
      <c r="D34" s="15">
        <v>-1207.9000000000028</v>
      </c>
    </row>
    <row r="35" spans="1:4" x14ac:dyDescent="0.35">
      <c r="A35" s="9" t="s">
        <v>54</v>
      </c>
      <c r="B35" s="9"/>
      <c r="C35" s="12">
        <v>526.52000000000987</v>
      </c>
      <c r="D35" s="15">
        <v>-1216.8299999999908</v>
      </c>
    </row>
    <row r="37" spans="1:4" ht="21.5" x14ac:dyDescent="0.35">
      <c r="A37" s="165" t="s">
        <v>998</v>
      </c>
      <c r="B37" s="1"/>
      <c r="C37" s="1"/>
      <c r="D37" s="1"/>
    </row>
    <row r="38" spans="1:4" x14ac:dyDescent="0.35">
      <c r="A38" s="165"/>
      <c r="B38" s="1"/>
      <c r="C38" s="1"/>
      <c r="D38" s="1"/>
    </row>
    <row r="39" spans="1:4" x14ac:dyDescent="0.35">
      <c r="A39" s="165" t="s">
        <v>999</v>
      </c>
      <c r="B39" s="1"/>
      <c r="C39" s="1"/>
      <c r="D39" s="1"/>
    </row>
    <row r="40" spans="1:4" ht="41.5" x14ac:dyDescent="0.35">
      <c r="A40" s="165" t="s">
        <v>1000</v>
      </c>
      <c r="B40" s="165"/>
      <c r="C40" s="165"/>
      <c r="D40" s="165"/>
    </row>
    <row r="41" spans="1:4" ht="41.5" x14ac:dyDescent="0.35">
      <c r="A41" s="165" t="s">
        <v>1001</v>
      </c>
      <c r="B41" s="165"/>
      <c r="C41" s="165"/>
      <c r="D41" s="165"/>
    </row>
  </sheetData>
  <pageMargins left="0.7" right="0.7" top="0.75" bottom="0.75" header="0.3" footer="0.3"/>
  <pageSetup paperSize="9" orientation="portrait" r:id="rId1"/>
  <headerFooter>
    <oddFooter>&amp;C&amp;1#&amp;"Arial Black"&amp;10&amp;K000000OFFICIAL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48C44-0F35-43D8-B321-0A67DA32DDFC}">
  <dimension ref="A1:C8"/>
  <sheetViews>
    <sheetView workbookViewId="0"/>
  </sheetViews>
  <sheetFormatPr defaultRowHeight="14.5" x14ac:dyDescent="0.35"/>
  <cols>
    <col min="1" max="1" width="51.26953125" customWidth="1"/>
  </cols>
  <sheetData>
    <row r="1" spans="1:3" x14ac:dyDescent="0.35">
      <c r="A1" s="2" t="s">
        <v>965</v>
      </c>
    </row>
    <row r="2" spans="1:3" x14ac:dyDescent="0.35">
      <c r="A2" s="2" t="s">
        <v>968</v>
      </c>
    </row>
    <row r="3" spans="1:3" ht="21" x14ac:dyDescent="0.35">
      <c r="A3" s="3"/>
      <c r="B3" s="10" t="s">
        <v>55</v>
      </c>
      <c r="C3" s="160" t="s">
        <v>56</v>
      </c>
    </row>
    <row r="4" spans="1:3" x14ac:dyDescent="0.35">
      <c r="A4" s="5" t="s">
        <v>316</v>
      </c>
      <c r="B4" s="55">
        <v>34.700000000000003</v>
      </c>
      <c r="C4" s="25">
        <v>33.9</v>
      </c>
    </row>
    <row r="5" spans="1:3" x14ac:dyDescent="0.35">
      <c r="A5" s="6" t="s">
        <v>317</v>
      </c>
      <c r="B5" s="11">
        <v>0.5</v>
      </c>
      <c r="C5" s="14">
        <v>0.9</v>
      </c>
    </row>
    <row r="6" spans="1:3" x14ac:dyDescent="0.35">
      <c r="A6" s="6" t="s">
        <v>318</v>
      </c>
      <c r="B6" s="11">
        <v>-0.3</v>
      </c>
      <c r="C6" s="14">
        <v>2.5</v>
      </c>
    </row>
    <row r="7" spans="1:3" x14ac:dyDescent="0.35">
      <c r="A7" s="6" t="s">
        <v>319</v>
      </c>
      <c r="B7" s="11">
        <v>-2.7</v>
      </c>
      <c r="C7" s="14">
        <v>-2.8</v>
      </c>
    </row>
    <row r="8" spans="1:3" x14ac:dyDescent="0.35">
      <c r="A8" s="44" t="s">
        <v>320</v>
      </c>
      <c r="B8" s="12">
        <v>32.200000000000003</v>
      </c>
      <c r="C8" s="15">
        <v>34.700000000000003</v>
      </c>
    </row>
  </sheetData>
  <pageMargins left="0.7" right="0.7" top="0.75" bottom="0.75" header="0.3" footer="0.3"/>
  <pageSetup paperSize="9" orientation="portrait" r:id="rId1"/>
  <headerFooter>
    <oddFooter>&amp;C&amp;1#&amp;"Arial Black"&amp;10&amp;K000000OFFICIAL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F8988-FA6B-4CEF-9206-2CBF59A40D9F}">
  <dimension ref="A1:C6"/>
  <sheetViews>
    <sheetView workbookViewId="0"/>
  </sheetViews>
  <sheetFormatPr defaultRowHeight="14.5" x14ac:dyDescent="0.35"/>
  <cols>
    <col min="1" max="1" width="51.26953125" customWidth="1"/>
  </cols>
  <sheetData>
    <row r="1" spans="1:3" x14ac:dyDescent="0.35">
      <c r="A1" s="2" t="s">
        <v>965</v>
      </c>
    </row>
    <row r="2" spans="1:3" x14ac:dyDescent="0.35">
      <c r="A2" s="2" t="s">
        <v>967</v>
      </c>
    </row>
    <row r="3" spans="1:3" ht="21" x14ac:dyDescent="0.35">
      <c r="A3" s="3"/>
      <c r="B3" s="10" t="s">
        <v>55</v>
      </c>
      <c r="C3" s="160" t="s">
        <v>56</v>
      </c>
    </row>
    <row r="4" spans="1:3" x14ac:dyDescent="0.35">
      <c r="A4" s="6" t="s">
        <v>321</v>
      </c>
      <c r="B4" s="11">
        <v>2.7</v>
      </c>
      <c r="C4" s="14">
        <v>2.8</v>
      </c>
    </row>
    <row r="5" spans="1:3" x14ac:dyDescent="0.35">
      <c r="A5" s="6" t="s">
        <v>319</v>
      </c>
      <c r="B5" s="11">
        <v>-2.7</v>
      </c>
      <c r="C5" s="14">
        <v>-2.8</v>
      </c>
    </row>
    <row r="6" spans="1:3" x14ac:dyDescent="0.35">
      <c r="A6" s="44" t="s">
        <v>322</v>
      </c>
      <c r="B6" s="12">
        <v>0</v>
      </c>
      <c r="C6" s="15">
        <v>0</v>
      </c>
    </row>
  </sheetData>
  <pageMargins left="0.7" right="0.7" top="0.75" bottom="0.75" header="0.3" footer="0.3"/>
  <pageSetup paperSize="9" orientation="portrait" r:id="rId1"/>
  <headerFooter>
    <oddFooter>&amp;C&amp;1#&amp;"Arial Black"&amp;10&amp;K000000OFFICIAL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DC2ED-0507-4602-BC3A-34F2797755B2}">
  <dimension ref="A1:C6"/>
  <sheetViews>
    <sheetView workbookViewId="0"/>
  </sheetViews>
  <sheetFormatPr defaultRowHeight="14.5" x14ac:dyDescent="0.35"/>
  <cols>
    <col min="1" max="1" width="51.26953125" customWidth="1"/>
  </cols>
  <sheetData>
    <row r="1" spans="1:3" x14ac:dyDescent="0.35">
      <c r="A1" s="2" t="s">
        <v>965</v>
      </c>
    </row>
    <row r="2" spans="1:3" x14ac:dyDescent="0.35">
      <c r="A2" s="2" t="s">
        <v>966</v>
      </c>
    </row>
    <row r="3" spans="1:3" ht="21" x14ac:dyDescent="0.35">
      <c r="A3" s="3"/>
      <c r="B3" s="10" t="s">
        <v>55</v>
      </c>
      <c r="C3" s="160" t="s">
        <v>56</v>
      </c>
    </row>
    <row r="4" spans="1:3" x14ac:dyDescent="0.35">
      <c r="A4" s="6" t="s">
        <v>317</v>
      </c>
      <c r="B4" s="11">
        <v>0.5</v>
      </c>
      <c r="C4" s="14">
        <v>0.9</v>
      </c>
    </row>
    <row r="5" spans="1:3" x14ac:dyDescent="0.35">
      <c r="A5" s="6" t="s">
        <v>318</v>
      </c>
      <c r="B5" s="11">
        <v>-0.3</v>
      </c>
      <c r="C5" s="14">
        <v>2.5</v>
      </c>
    </row>
    <row r="6" spans="1:3" x14ac:dyDescent="0.35">
      <c r="A6" s="44" t="s">
        <v>323</v>
      </c>
      <c r="B6" s="12">
        <v>0.2</v>
      </c>
      <c r="C6" s="15">
        <v>3.5</v>
      </c>
    </row>
  </sheetData>
  <pageMargins left="0.7" right="0.7" top="0.75" bottom="0.75" header="0.3" footer="0.3"/>
  <pageSetup paperSize="9" orientation="portrait" r:id="rId1"/>
  <headerFooter>
    <oddFooter>&amp;C&amp;1#&amp;"Arial Black"&amp;10&amp;K000000OFFICIAL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502DC-B49F-443E-91EE-C0EA7D7793D6}">
  <dimension ref="A1:E10"/>
  <sheetViews>
    <sheetView workbookViewId="0"/>
  </sheetViews>
  <sheetFormatPr defaultRowHeight="14.5" x14ac:dyDescent="0.35"/>
  <cols>
    <col min="1" max="1" width="51.26953125" customWidth="1"/>
    <col min="2" max="5" width="13.453125" customWidth="1"/>
  </cols>
  <sheetData>
    <row r="1" spans="1:5" x14ac:dyDescent="0.35">
      <c r="A1" s="2" t="s">
        <v>324</v>
      </c>
      <c r="B1" s="2"/>
      <c r="C1" s="2"/>
    </row>
    <row r="2" spans="1:5" ht="15" customHeight="1" x14ac:dyDescent="0.35">
      <c r="A2" s="17"/>
      <c r="B2" s="191" t="s">
        <v>329</v>
      </c>
      <c r="C2" s="56"/>
      <c r="D2" s="192" t="s">
        <v>330</v>
      </c>
      <c r="E2" s="193"/>
    </row>
    <row r="3" spans="1:5" ht="21" x14ac:dyDescent="0.35">
      <c r="A3" s="3"/>
      <c r="B3" s="10" t="s">
        <v>55</v>
      </c>
      <c r="C3" s="13" t="s">
        <v>56</v>
      </c>
      <c r="D3" s="10" t="s">
        <v>55</v>
      </c>
      <c r="E3" s="13" t="s">
        <v>56</v>
      </c>
    </row>
    <row r="4" spans="1:5" x14ac:dyDescent="0.35">
      <c r="A4" s="16" t="s">
        <v>325</v>
      </c>
      <c r="B4" s="16"/>
      <c r="C4" s="16"/>
      <c r="D4" s="16"/>
      <c r="E4" s="16"/>
    </row>
    <row r="5" spans="1:5" x14ac:dyDescent="0.35">
      <c r="A5" s="6" t="s">
        <v>326</v>
      </c>
      <c r="B5" s="11">
        <v>6.4</v>
      </c>
      <c r="C5" s="14">
        <v>7.4</v>
      </c>
      <c r="D5" s="11">
        <v>0.8</v>
      </c>
      <c r="E5" s="14">
        <v>2.6</v>
      </c>
    </row>
    <row r="6" spans="1:5" x14ac:dyDescent="0.35">
      <c r="A6" s="6" t="s">
        <v>233</v>
      </c>
      <c r="B6" s="11">
        <v>0.3</v>
      </c>
      <c r="C6" s="14">
        <v>0.5</v>
      </c>
      <c r="D6" s="11">
        <v>0</v>
      </c>
      <c r="E6" s="14">
        <v>0</v>
      </c>
    </row>
    <row r="7" spans="1:5" x14ac:dyDescent="0.35">
      <c r="A7" s="16" t="s">
        <v>327</v>
      </c>
      <c r="B7" s="16"/>
      <c r="C7" s="16"/>
      <c r="D7" s="16"/>
      <c r="E7" s="16"/>
    </row>
    <row r="8" spans="1:5" x14ac:dyDescent="0.35">
      <c r="A8" s="6" t="s">
        <v>328</v>
      </c>
      <c r="B8" s="11">
        <v>44.1</v>
      </c>
      <c r="C8" s="14">
        <v>64.900000000000006</v>
      </c>
      <c r="D8" s="11">
        <v>0</v>
      </c>
      <c r="E8" s="14">
        <v>0</v>
      </c>
    </row>
    <row r="9" spans="1:5" x14ac:dyDescent="0.35">
      <c r="A9" s="6" t="s">
        <v>233</v>
      </c>
      <c r="B9" s="11">
        <v>32.9</v>
      </c>
      <c r="C9" s="14">
        <v>34</v>
      </c>
      <c r="D9" s="11">
        <v>0</v>
      </c>
      <c r="E9" s="14">
        <v>0</v>
      </c>
    </row>
    <row r="10" spans="1:5" x14ac:dyDescent="0.35">
      <c r="A10" s="44" t="s">
        <v>177</v>
      </c>
      <c r="B10" s="12">
        <v>83.7</v>
      </c>
      <c r="C10" s="15">
        <v>106.80000000000001</v>
      </c>
      <c r="D10" s="12">
        <v>0.8</v>
      </c>
      <c r="E10" s="15">
        <v>2.6</v>
      </c>
    </row>
  </sheetData>
  <pageMargins left="0.7" right="0.7" top="0.75" bottom="0.75" header="0.3" footer="0.3"/>
  <pageSetup paperSize="9" orientation="portrait" r:id="rId1"/>
  <headerFooter>
    <oddFooter>&amp;C&amp;1#&amp;"Arial Black"&amp;10&amp;K000000OFFICIAL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C8E51-D800-488D-BD55-1B774BEBDB18}">
  <dimension ref="A1:C84"/>
  <sheetViews>
    <sheetView workbookViewId="0"/>
  </sheetViews>
  <sheetFormatPr defaultRowHeight="14.5" x14ac:dyDescent="0.35"/>
  <cols>
    <col min="1" max="1" width="51.26953125" customWidth="1"/>
  </cols>
  <sheetData>
    <row r="1" spans="1:3" x14ac:dyDescent="0.35">
      <c r="A1" s="2" t="s">
        <v>331</v>
      </c>
    </row>
    <row r="2" spans="1:3" ht="21" x14ac:dyDescent="0.35">
      <c r="A2" s="3"/>
      <c r="B2" s="10" t="s">
        <v>55</v>
      </c>
      <c r="C2" s="13" t="s">
        <v>56</v>
      </c>
    </row>
    <row r="3" spans="1:3" x14ac:dyDescent="0.35">
      <c r="A3" s="6" t="s">
        <v>332</v>
      </c>
      <c r="B3" s="11">
        <v>6239.3</v>
      </c>
      <c r="C3" s="62">
        <v>5308.5</v>
      </c>
    </row>
    <row r="4" spans="1:3" x14ac:dyDescent="0.35">
      <c r="A4" s="5" t="s">
        <v>333</v>
      </c>
      <c r="B4" s="5"/>
      <c r="C4" s="5"/>
    </row>
    <row r="5" spans="1:3" x14ac:dyDescent="0.35">
      <c r="A5" s="6" t="s">
        <v>334</v>
      </c>
      <c r="B5" s="11">
        <v>532.1</v>
      </c>
      <c r="C5" s="14">
        <v>438.1</v>
      </c>
    </row>
    <row r="6" spans="1:3" x14ac:dyDescent="0.35">
      <c r="A6" s="6" t="s">
        <v>335</v>
      </c>
      <c r="B6" s="11">
        <v>386.7</v>
      </c>
      <c r="C6" s="14">
        <v>335.5</v>
      </c>
    </row>
    <row r="7" spans="1:3" x14ac:dyDescent="0.35">
      <c r="A7" s="6" t="s">
        <v>336</v>
      </c>
      <c r="B7" s="11">
        <v>266.2</v>
      </c>
      <c r="C7" s="14">
        <v>190.1</v>
      </c>
    </row>
    <row r="8" spans="1:3" x14ac:dyDescent="0.35">
      <c r="A8" s="6" t="s">
        <v>337</v>
      </c>
      <c r="B8" s="11">
        <v>227.1</v>
      </c>
      <c r="C8" s="14">
        <v>235.2</v>
      </c>
    </row>
    <row r="9" spans="1:3" x14ac:dyDescent="0.35">
      <c r="A9" s="6" t="s">
        <v>338</v>
      </c>
      <c r="B9" s="11">
        <v>228.1</v>
      </c>
      <c r="C9" s="14">
        <v>228.1</v>
      </c>
    </row>
    <row r="10" spans="1:3" x14ac:dyDescent="0.35">
      <c r="A10" s="6" t="s">
        <v>339</v>
      </c>
      <c r="B10" s="11">
        <v>210.3</v>
      </c>
      <c r="C10" s="14">
        <v>187.7</v>
      </c>
    </row>
    <row r="11" spans="1:3" x14ac:dyDescent="0.35">
      <c r="A11" s="6" t="s">
        <v>340</v>
      </c>
      <c r="B11" s="11">
        <v>193.9</v>
      </c>
      <c r="C11" s="14">
        <v>186.4</v>
      </c>
    </row>
    <row r="12" spans="1:3" x14ac:dyDescent="0.35">
      <c r="A12" s="6" t="s">
        <v>341</v>
      </c>
      <c r="B12" s="11">
        <v>184.9</v>
      </c>
      <c r="C12" s="14">
        <v>142.30000000000001</v>
      </c>
    </row>
    <row r="13" spans="1:3" x14ac:dyDescent="0.35">
      <c r="A13" s="6" t="s">
        <v>342</v>
      </c>
      <c r="B13" s="11">
        <v>168.2</v>
      </c>
      <c r="C13" s="14">
        <v>176.2</v>
      </c>
    </row>
    <row r="14" spans="1:3" x14ac:dyDescent="0.35">
      <c r="A14" s="6" t="s">
        <v>343</v>
      </c>
      <c r="B14" s="11">
        <v>164.5</v>
      </c>
      <c r="C14" s="14">
        <v>139.4</v>
      </c>
    </row>
    <row r="15" spans="1:3" x14ac:dyDescent="0.35">
      <c r="A15" s="6" t="s">
        <v>344</v>
      </c>
      <c r="B15" s="11">
        <v>151.6</v>
      </c>
      <c r="C15" s="14">
        <v>94.1</v>
      </c>
    </row>
    <row r="16" spans="1:3" x14ac:dyDescent="0.35">
      <c r="A16" s="6" t="s">
        <v>345</v>
      </c>
      <c r="B16" s="11">
        <v>150.5</v>
      </c>
      <c r="C16" s="14">
        <v>141.5</v>
      </c>
    </row>
    <row r="17" spans="1:3" x14ac:dyDescent="0.35">
      <c r="A17" s="6" t="s">
        <v>346</v>
      </c>
      <c r="B17" s="11">
        <v>123.7</v>
      </c>
      <c r="C17" s="14">
        <v>92</v>
      </c>
    </row>
    <row r="18" spans="1:3" x14ac:dyDescent="0.35">
      <c r="A18" s="6" t="s">
        <v>347</v>
      </c>
      <c r="B18" s="11">
        <v>112.8</v>
      </c>
      <c r="C18" s="14">
        <v>99.6</v>
      </c>
    </row>
    <row r="19" spans="1:3" x14ac:dyDescent="0.35">
      <c r="A19" s="6" t="s">
        <v>348</v>
      </c>
      <c r="B19" s="11">
        <v>102.3</v>
      </c>
      <c r="C19" s="14">
        <v>60.8</v>
      </c>
    </row>
    <row r="20" spans="1:3" x14ac:dyDescent="0.35">
      <c r="A20" s="6" t="s">
        <v>349</v>
      </c>
      <c r="B20" s="11">
        <v>59.9</v>
      </c>
      <c r="C20" s="14">
        <v>48.2</v>
      </c>
    </row>
    <row r="21" spans="1:3" x14ac:dyDescent="0.35">
      <c r="A21" s="6" t="s">
        <v>350</v>
      </c>
      <c r="B21" s="11">
        <v>60.3</v>
      </c>
      <c r="C21" s="14">
        <v>52.1</v>
      </c>
    </row>
    <row r="22" spans="1:3" x14ac:dyDescent="0.35">
      <c r="A22" s="6" t="s">
        <v>351</v>
      </c>
      <c r="B22" s="11">
        <v>36.799999999999997</v>
      </c>
      <c r="C22" s="14">
        <v>35.299999999999997</v>
      </c>
    </row>
    <row r="23" spans="1:3" x14ac:dyDescent="0.35">
      <c r="A23" s="6" t="s">
        <v>352</v>
      </c>
      <c r="B23" s="11">
        <v>32.799999999999997</v>
      </c>
      <c r="C23" s="14">
        <v>32.799999999999997</v>
      </c>
    </row>
    <row r="24" spans="1:3" x14ac:dyDescent="0.35">
      <c r="A24" s="6" t="s">
        <v>353</v>
      </c>
      <c r="B24" s="58">
        <v>570.1</v>
      </c>
      <c r="C24" s="14">
        <v>551.79999999999995</v>
      </c>
    </row>
    <row r="25" spans="1:3" x14ac:dyDescent="0.35">
      <c r="A25" s="57"/>
      <c r="B25" s="59">
        <v>10202.299999999999</v>
      </c>
      <c r="C25" s="63">
        <v>8775.5</v>
      </c>
    </row>
    <row r="26" spans="1:3" x14ac:dyDescent="0.35">
      <c r="A26" s="16" t="s">
        <v>354</v>
      </c>
      <c r="B26" s="14"/>
      <c r="C26" s="14"/>
    </row>
    <row r="27" spans="1:3" x14ac:dyDescent="0.35">
      <c r="A27" s="6" t="s">
        <v>355</v>
      </c>
      <c r="B27" s="11">
        <v>144.69999999999999</v>
      </c>
      <c r="C27" s="14">
        <v>106.2</v>
      </c>
    </row>
    <row r="28" spans="1:3" x14ac:dyDescent="0.35">
      <c r="A28" s="6" t="s">
        <v>356</v>
      </c>
      <c r="B28" s="11">
        <v>59.1</v>
      </c>
      <c r="C28" s="14">
        <v>58.8</v>
      </c>
    </row>
    <row r="29" spans="1:3" x14ac:dyDescent="0.35">
      <c r="A29" s="6" t="s">
        <v>357</v>
      </c>
      <c r="B29" s="11">
        <v>10.9</v>
      </c>
      <c r="C29" s="14">
        <v>10.6</v>
      </c>
    </row>
    <row r="30" spans="1:3" x14ac:dyDescent="0.35">
      <c r="A30" s="44"/>
      <c r="B30" s="12">
        <v>214.7</v>
      </c>
      <c r="C30" s="15">
        <v>175.6</v>
      </c>
    </row>
    <row r="31" spans="1:3" x14ac:dyDescent="0.35">
      <c r="A31" s="16" t="s">
        <v>358</v>
      </c>
      <c r="B31" s="60"/>
      <c r="C31" s="14"/>
    </row>
    <row r="32" spans="1:3" x14ac:dyDescent="0.35">
      <c r="A32" s="6" t="s">
        <v>359</v>
      </c>
      <c r="B32" s="11">
        <v>857.6</v>
      </c>
      <c r="C32" s="14">
        <v>821.9</v>
      </c>
    </row>
    <row r="33" spans="1:3" x14ac:dyDescent="0.35">
      <c r="A33" s="44"/>
      <c r="B33" s="12">
        <v>857.6</v>
      </c>
      <c r="C33" s="15">
        <v>821.9</v>
      </c>
    </row>
    <row r="34" spans="1:3" x14ac:dyDescent="0.35">
      <c r="B34" s="61"/>
    </row>
    <row r="35" spans="1:3" ht="21" x14ac:dyDescent="0.35">
      <c r="A35" s="3"/>
      <c r="B35" s="10" t="s">
        <v>55</v>
      </c>
      <c r="C35" s="13" t="s">
        <v>56</v>
      </c>
    </row>
    <row r="36" spans="1:3" x14ac:dyDescent="0.35">
      <c r="A36" s="5" t="s">
        <v>360</v>
      </c>
      <c r="B36" s="5"/>
      <c r="C36" s="5"/>
    </row>
    <row r="37" spans="1:3" x14ac:dyDescent="0.35">
      <c r="A37" s="6" t="s">
        <v>361</v>
      </c>
      <c r="B37" s="11">
        <v>211.1</v>
      </c>
      <c r="C37" s="14">
        <v>185.5</v>
      </c>
    </row>
    <row r="38" spans="1:3" x14ac:dyDescent="0.35">
      <c r="A38" s="6" t="s">
        <v>362</v>
      </c>
      <c r="B38" s="11">
        <v>69.8</v>
      </c>
      <c r="C38" s="14">
        <v>75.3</v>
      </c>
    </row>
    <row r="39" spans="1:3" x14ac:dyDescent="0.35">
      <c r="A39" s="6" t="s">
        <v>363</v>
      </c>
      <c r="B39" s="11">
        <v>41.2</v>
      </c>
      <c r="C39" s="14">
        <v>40.200000000000003</v>
      </c>
    </row>
    <row r="40" spans="1:3" x14ac:dyDescent="0.35">
      <c r="A40" s="6" t="s">
        <v>364</v>
      </c>
      <c r="B40" s="11">
        <v>51.6</v>
      </c>
      <c r="C40" s="14">
        <v>47.5</v>
      </c>
    </row>
    <row r="41" spans="1:3" x14ac:dyDescent="0.35">
      <c r="A41" s="6" t="s">
        <v>365</v>
      </c>
      <c r="B41" s="11">
        <v>2.2000000000000002</v>
      </c>
      <c r="C41" s="14">
        <v>90.8</v>
      </c>
    </row>
    <row r="42" spans="1:3" x14ac:dyDescent="0.35">
      <c r="A42" s="44"/>
      <c r="B42" s="12">
        <v>375.9</v>
      </c>
      <c r="C42" s="15">
        <v>439.40000000000003</v>
      </c>
    </row>
    <row r="43" spans="1:3" x14ac:dyDescent="0.35">
      <c r="A43" s="5" t="s">
        <v>366</v>
      </c>
      <c r="B43" s="5"/>
      <c r="C43" s="5"/>
    </row>
    <row r="44" spans="1:3" x14ac:dyDescent="0.35">
      <c r="A44" s="6" t="s">
        <v>367</v>
      </c>
      <c r="B44" s="11">
        <v>9.8000000000000007</v>
      </c>
      <c r="C44" s="14">
        <v>7.3</v>
      </c>
    </row>
    <row r="45" spans="1:3" x14ac:dyDescent="0.35">
      <c r="A45" s="6" t="s">
        <v>368</v>
      </c>
      <c r="B45" s="11">
        <v>7.5</v>
      </c>
      <c r="C45" s="14">
        <v>3.6</v>
      </c>
    </row>
    <row r="46" spans="1:3" x14ac:dyDescent="0.35">
      <c r="A46" s="6" t="s">
        <v>369</v>
      </c>
      <c r="B46" s="11">
        <v>6.7</v>
      </c>
      <c r="C46" s="14">
        <v>5.3</v>
      </c>
    </row>
    <row r="47" spans="1:3" x14ac:dyDescent="0.35">
      <c r="A47" s="6" t="s">
        <v>370</v>
      </c>
      <c r="B47" s="11">
        <v>6.6</v>
      </c>
      <c r="C47" s="14">
        <v>4.9000000000000004</v>
      </c>
    </row>
    <row r="48" spans="1:3" x14ac:dyDescent="0.35">
      <c r="A48" s="6" t="s">
        <v>371</v>
      </c>
      <c r="B48" s="11">
        <v>6.5</v>
      </c>
      <c r="C48" s="14">
        <v>5</v>
      </c>
    </row>
    <row r="49" spans="1:3" x14ac:dyDescent="0.35">
      <c r="A49" s="6" t="s">
        <v>372</v>
      </c>
      <c r="B49" s="11">
        <v>6.4</v>
      </c>
      <c r="C49" s="14">
        <v>3.9</v>
      </c>
    </row>
    <row r="50" spans="1:3" x14ac:dyDescent="0.35">
      <c r="A50" s="6" t="s">
        <v>373</v>
      </c>
      <c r="B50" s="11">
        <v>5.6</v>
      </c>
      <c r="C50" s="14">
        <v>3.7</v>
      </c>
    </row>
    <row r="51" spans="1:3" x14ac:dyDescent="0.35">
      <c r="A51" s="6" t="s">
        <v>374</v>
      </c>
      <c r="B51" s="11">
        <v>5.5</v>
      </c>
      <c r="C51" s="14">
        <v>3.3</v>
      </c>
    </row>
    <row r="52" spans="1:3" x14ac:dyDescent="0.35">
      <c r="A52" s="6" t="s">
        <v>375</v>
      </c>
      <c r="B52" s="11">
        <v>112.4</v>
      </c>
      <c r="C52" s="14">
        <v>108.6</v>
      </c>
    </row>
    <row r="53" spans="1:3" x14ac:dyDescent="0.35">
      <c r="A53" s="44"/>
      <c r="B53" s="12">
        <v>167</v>
      </c>
      <c r="C53" s="15">
        <v>145.69999999999999</v>
      </c>
    </row>
    <row r="54" spans="1:3" x14ac:dyDescent="0.35">
      <c r="A54" s="5" t="s">
        <v>220</v>
      </c>
      <c r="B54" s="5"/>
      <c r="C54" s="5"/>
    </row>
    <row r="55" spans="1:3" x14ac:dyDescent="0.35">
      <c r="A55" s="6" t="s">
        <v>376</v>
      </c>
      <c r="B55" s="11">
        <v>115</v>
      </c>
      <c r="C55" s="14">
        <v>108.5</v>
      </c>
    </row>
    <row r="56" spans="1:3" x14ac:dyDescent="0.35">
      <c r="A56" s="6" t="s">
        <v>377</v>
      </c>
      <c r="B56" s="11">
        <v>46.2</v>
      </c>
      <c r="C56" s="14">
        <v>40.5</v>
      </c>
    </row>
    <row r="57" spans="1:3" x14ac:dyDescent="0.35">
      <c r="A57" s="6" t="s">
        <v>378</v>
      </c>
      <c r="B57" s="11">
        <v>3.9</v>
      </c>
      <c r="C57" s="14">
        <v>4.0999999999999996</v>
      </c>
    </row>
    <row r="58" spans="1:3" x14ac:dyDescent="0.35">
      <c r="A58" s="44"/>
      <c r="B58" s="12">
        <v>165.1</v>
      </c>
      <c r="C58" s="15">
        <v>153.1</v>
      </c>
    </row>
    <row r="59" spans="1:3" x14ac:dyDescent="0.35">
      <c r="A59" s="5" t="s">
        <v>379</v>
      </c>
      <c r="B59" s="5"/>
      <c r="C59" s="5"/>
    </row>
    <row r="60" spans="1:3" x14ac:dyDescent="0.35">
      <c r="A60" s="6" t="s">
        <v>380</v>
      </c>
      <c r="B60" s="11">
        <v>238.9</v>
      </c>
      <c r="C60" s="14">
        <v>49.6</v>
      </c>
    </row>
    <row r="61" spans="1:3" x14ac:dyDescent="0.35">
      <c r="A61" s="6" t="s">
        <v>381</v>
      </c>
      <c r="B61" s="11">
        <v>137</v>
      </c>
      <c r="C61" s="14">
        <v>122.1</v>
      </c>
    </row>
    <row r="62" spans="1:3" x14ac:dyDescent="0.35">
      <c r="A62" s="6" t="s">
        <v>382</v>
      </c>
      <c r="B62" s="11">
        <v>126.3</v>
      </c>
      <c r="C62" s="14">
        <v>136.19999999999999</v>
      </c>
    </row>
    <row r="63" spans="1:3" x14ac:dyDescent="0.35">
      <c r="A63" s="6" t="s">
        <v>383</v>
      </c>
      <c r="B63" s="11">
        <v>137.80000000000001</v>
      </c>
      <c r="C63" s="14">
        <v>36</v>
      </c>
    </row>
    <row r="64" spans="1:3" x14ac:dyDescent="0.35">
      <c r="A64" s="6" t="s">
        <v>384</v>
      </c>
      <c r="B64" s="11">
        <v>104.2</v>
      </c>
      <c r="C64" s="14">
        <v>97.8</v>
      </c>
    </row>
    <row r="65" spans="1:3" x14ac:dyDescent="0.35">
      <c r="A65" s="6" t="s">
        <v>385</v>
      </c>
      <c r="B65" s="11">
        <v>81.7</v>
      </c>
      <c r="C65" s="14">
        <v>71.3</v>
      </c>
    </row>
    <row r="66" spans="1:3" x14ac:dyDescent="0.35">
      <c r="A66" s="6" t="s">
        <v>386</v>
      </c>
      <c r="B66" s="11">
        <v>78.8</v>
      </c>
      <c r="C66" s="14">
        <v>84.4</v>
      </c>
    </row>
    <row r="67" spans="1:3" x14ac:dyDescent="0.35">
      <c r="A67" s="6" t="s">
        <v>387</v>
      </c>
      <c r="B67" s="11">
        <v>77.2</v>
      </c>
      <c r="C67" s="14">
        <v>11.2</v>
      </c>
    </row>
    <row r="68" spans="1:3" x14ac:dyDescent="0.35">
      <c r="A68" s="6" t="s">
        <v>388</v>
      </c>
      <c r="B68" s="11">
        <v>63.7</v>
      </c>
      <c r="C68" s="14">
        <v>0</v>
      </c>
    </row>
    <row r="69" spans="1:3" x14ac:dyDescent="0.35">
      <c r="A69" s="6" t="s">
        <v>389</v>
      </c>
      <c r="B69" s="11">
        <v>61.3</v>
      </c>
      <c r="C69" s="14">
        <v>0</v>
      </c>
    </row>
    <row r="70" spans="1:3" x14ac:dyDescent="0.35">
      <c r="A70" s="6" t="s">
        <v>390</v>
      </c>
      <c r="B70" s="11">
        <v>56.8</v>
      </c>
      <c r="C70" s="14">
        <v>50.3</v>
      </c>
    </row>
    <row r="71" spans="1:3" x14ac:dyDescent="0.35">
      <c r="A71" s="6" t="s">
        <v>391</v>
      </c>
      <c r="B71" s="11">
        <v>64.900000000000006</v>
      </c>
      <c r="C71" s="14">
        <v>13</v>
      </c>
    </row>
    <row r="72" spans="1:3" x14ac:dyDescent="0.35">
      <c r="A72" s="6" t="s">
        <v>392</v>
      </c>
      <c r="B72" s="11">
        <v>48.5</v>
      </c>
      <c r="C72" s="14">
        <v>22.3</v>
      </c>
    </row>
    <row r="73" spans="1:3" x14ac:dyDescent="0.35">
      <c r="A73" s="6" t="s">
        <v>393</v>
      </c>
      <c r="B73" s="11">
        <v>59.5</v>
      </c>
      <c r="C73" s="14">
        <v>0.3</v>
      </c>
    </row>
    <row r="74" spans="1:3" x14ac:dyDescent="0.35">
      <c r="A74" s="6" t="s">
        <v>394</v>
      </c>
      <c r="B74" s="11">
        <v>48.2</v>
      </c>
      <c r="C74" s="14">
        <v>0.1</v>
      </c>
    </row>
    <row r="75" spans="1:3" x14ac:dyDescent="0.35">
      <c r="A75" s="6" t="s">
        <v>395</v>
      </c>
      <c r="B75" s="11">
        <v>45.6</v>
      </c>
      <c r="C75" s="14">
        <v>40</v>
      </c>
    </row>
    <row r="76" spans="1:3" x14ac:dyDescent="0.35">
      <c r="A76" s="6" t="s">
        <v>396</v>
      </c>
      <c r="B76" s="11">
        <v>44.4</v>
      </c>
      <c r="C76" s="14">
        <v>3.4</v>
      </c>
    </row>
    <row r="77" spans="1:3" x14ac:dyDescent="0.35">
      <c r="A77" s="6" t="s">
        <v>397</v>
      </c>
      <c r="B77" s="11">
        <v>38.700000000000003</v>
      </c>
      <c r="C77" s="14">
        <v>44.4</v>
      </c>
    </row>
    <row r="78" spans="1:3" x14ac:dyDescent="0.35">
      <c r="A78" s="6" t="s">
        <v>398</v>
      </c>
      <c r="B78" s="11">
        <v>37.4</v>
      </c>
      <c r="C78" s="14">
        <v>0</v>
      </c>
    </row>
    <row r="79" spans="1:3" x14ac:dyDescent="0.35">
      <c r="A79" s="6" t="s">
        <v>399</v>
      </c>
      <c r="B79" s="11">
        <v>32.5</v>
      </c>
      <c r="C79" s="14">
        <v>38.200000000000003</v>
      </c>
    </row>
    <row r="80" spans="1:3" x14ac:dyDescent="0.35">
      <c r="A80" s="6" t="s">
        <v>400</v>
      </c>
      <c r="B80" s="11">
        <v>32.1</v>
      </c>
      <c r="C80" s="14">
        <v>18</v>
      </c>
    </row>
    <row r="81" spans="1:3" x14ac:dyDescent="0.35">
      <c r="A81" s="6" t="s">
        <v>401</v>
      </c>
      <c r="B81" s="11">
        <v>727.6</v>
      </c>
      <c r="C81" s="14">
        <v>722.6</v>
      </c>
    </row>
    <row r="82" spans="1:3" x14ac:dyDescent="0.35">
      <c r="A82" s="6" t="s">
        <v>402</v>
      </c>
      <c r="B82" s="11">
        <v>2982.4</v>
      </c>
      <c r="C82" s="14">
        <v>3058.9</v>
      </c>
    </row>
    <row r="83" spans="1:3" x14ac:dyDescent="0.35">
      <c r="A83" s="44"/>
      <c r="B83" s="12">
        <v>5325.5</v>
      </c>
      <c r="C83" s="15">
        <v>4620.4000000000005</v>
      </c>
    </row>
    <row r="84" spans="1:3" x14ac:dyDescent="0.35">
      <c r="A84" s="44" t="s">
        <v>403</v>
      </c>
      <c r="B84" s="12">
        <v>17308</v>
      </c>
      <c r="C84" s="15">
        <v>15131.5</v>
      </c>
    </row>
  </sheetData>
  <pageMargins left="0.7" right="0.7" top="0.75" bottom="0.75" header="0.3" footer="0.3"/>
  <pageSetup paperSize="9" orientation="portrait" r:id="rId1"/>
  <headerFooter>
    <oddFooter>&amp;C&amp;1#&amp;"Arial Black"&amp;10&amp;K000000OFFICIAL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212C7-E335-4A17-AF5D-8BDA151753D8}">
  <dimension ref="A1:C3"/>
  <sheetViews>
    <sheetView workbookViewId="0"/>
  </sheetViews>
  <sheetFormatPr defaultRowHeight="14.5" x14ac:dyDescent="0.35"/>
  <cols>
    <col min="1" max="1" width="51.26953125" customWidth="1"/>
  </cols>
  <sheetData>
    <row r="1" spans="1:3" x14ac:dyDescent="0.35">
      <c r="A1" s="2" t="s">
        <v>404</v>
      </c>
    </row>
    <row r="2" spans="1:3" ht="21" x14ac:dyDescent="0.35">
      <c r="A2" s="3"/>
      <c r="B2" s="10" t="s">
        <v>55</v>
      </c>
      <c r="C2" s="13" t="s">
        <v>56</v>
      </c>
    </row>
    <row r="3" spans="1:3" x14ac:dyDescent="0.35">
      <c r="A3" s="64" t="s">
        <v>27</v>
      </c>
      <c r="B3" s="65">
        <v>1319.8</v>
      </c>
      <c r="C3" s="62">
        <v>1266</v>
      </c>
    </row>
  </sheetData>
  <pageMargins left="0.7" right="0.7" top="0.75" bottom="0.75" header="0.3" footer="0.3"/>
  <pageSetup paperSize="9" orientation="portrait" r:id="rId1"/>
  <headerFooter>
    <oddFooter>&amp;C&amp;1#&amp;"Arial Black"&amp;10&amp;K000000OFFICIAL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CCB18-FA89-4F05-B5A8-0D102EABB04B}">
  <dimension ref="A1:C11"/>
  <sheetViews>
    <sheetView workbookViewId="0"/>
  </sheetViews>
  <sheetFormatPr defaultRowHeight="14.5" x14ac:dyDescent="0.35"/>
  <cols>
    <col min="1" max="1" width="51.26953125" customWidth="1"/>
  </cols>
  <sheetData>
    <row r="1" spans="1:3" x14ac:dyDescent="0.35">
      <c r="A1" s="2" t="s">
        <v>405</v>
      </c>
    </row>
    <row r="2" spans="1:3" ht="21" x14ac:dyDescent="0.35">
      <c r="A2" s="3"/>
      <c r="B2" s="10" t="s">
        <v>55</v>
      </c>
      <c r="C2" s="13" t="s">
        <v>56</v>
      </c>
    </row>
    <row r="3" spans="1:3" x14ac:dyDescent="0.35">
      <c r="A3" s="6" t="s">
        <v>406</v>
      </c>
      <c r="B3" s="11">
        <v>0</v>
      </c>
      <c r="C3" s="14">
        <v>58.6</v>
      </c>
    </row>
    <row r="4" spans="1:3" x14ac:dyDescent="0.35">
      <c r="A4" s="6" t="s">
        <v>407</v>
      </c>
      <c r="B4" s="11">
        <v>0</v>
      </c>
      <c r="C4" s="14">
        <v>57.6</v>
      </c>
    </row>
    <row r="5" spans="1:3" x14ac:dyDescent="0.35">
      <c r="A5" s="6" t="s">
        <v>408</v>
      </c>
      <c r="B5" s="11">
        <v>32.299999999999997</v>
      </c>
      <c r="C5" s="14">
        <v>5.1000000000000005</v>
      </c>
    </row>
    <row r="6" spans="1:3" ht="21" x14ac:dyDescent="0.35">
      <c r="A6" s="44" t="s">
        <v>409</v>
      </c>
      <c r="B6" s="12">
        <v>32.299999999999997</v>
      </c>
      <c r="C6" s="15">
        <v>121.3</v>
      </c>
    </row>
    <row r="8" spans="1:3" x14ac:dyDescent="0.35">
      <c r="A8" s="163" t="s">
        <v>999</v>
      </c>
    </row>
    <row r="9" spans="1:3" ht="20" x14ac:dyDescent="0.35">
      <c r="A9" s="162" t="s">
        <v>1016</v>
      </c>
    </row>
    <row r="10" spans="1:3" ht="20" x14ac:dyDescent="0.35">
      <c r="A10" s="162" t="s">
        <v>1017</v>
      </c>
    </row>
    <row r="11" spans="1:3" ht="30" x14ac:dyDescent="0.35">
      <c r="A11" s="162" t="s">
        <v>1018</v>
      </c>
    </row>
  </sheetData>
  <pageMargins left="0.7" right="0.7" top="0.75" bottom="0.75" header="0.3" footer="0.3"/>
  <pageSetup paperSize="9" orientation="portrait" r:id="rId1"/>
  <headerFooter>
    <oddFooter>&amp;C&amp;1#&amp;"Arial Black"&amp;10&amp;K000000OFFICIAL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90803-BFCF-4CAC-AFDF-BD499234D490}">
  <dimension ref="A1:C10"/>
  <sheetViews>
    <sheetView workbookViewId="0"/>
  </sheetViews>
  <sheetFormatPr defaultRowHeight="14.5" x14ac:dyDescent="0.35"/>
  <cols>
    <col min="1" max="1" width="51.26953125" customWidth="1"/>
  </cols>
  <sheetData>
    <row r="1" spans="1:3" x14ac:dyDescent="0.35">
      <c r="A1" s="2" t="s">
        <v>410</v>
      </c>
    </row>
    <row r="2" spans="1:3" ht="21" x14ac:dyDescent="0.35">
      <c r="A2" s="3"/>
      <c r="B2" s="10" t="s">
        <v>55</v>
      </c>
      <c r="C2" s="13" t="s">
        <v>56</v>
      </c>
    </row>
    <row r="3" spans="1:3" x14ac:dyDescent="0.35">
      <c r="A3" s="6" t="s">
        <v>411</v>
      </c>
      <c r="B3" s="11">
        <v>63.7</v>
      </c>
      <c r="C3" s="14">
        <v>87.699999999999974</v>
      </c>
    </row>
    <row r="4" spans="1:3" x14ac:dyDescent="0.35">
      <c r="A4" s="6" t="s">
        <v>412</v>
      </c>
      <c r="B4" s="11">
        <v>372.4</v>
      </c>
      <c r="C4" s="14">
        <v>270.6999999999926</v>
      </c>
    </row>
    <row r="5" spans="1:3" x14ac:dyDescent="0.35">
      <c r="A5" s="6" t="s">
        <v>413</v>
      </c>
      <c r="B5" s="11">
        <v>6.8999999999999995</v>
      </c>
      <c r="C5" s="14">
        <v>0</v>
      </c>
    </row>
    <row r="6" spans="1:3" x14ac:dyDescent="0.35">
      <c r="A6" s="6" t="s">
        <v>414</v>
      </c>
      <c r="B6" s="11">
        <v>2.2999999999999998</v>
      </c>
      <c r="C6" s="14">
        <v>0</v>
      </c>
    </row>
    <row r="7" spans="1:3" x14ac:dyDescent="0.35">
      <c r="A7" s="6" t="s">
        <v>415</v>
      </c>
      <c r="B7" s="11">
        <v>199.9</v>
      </c>
      <c r="C7" s="14">
        <v>176.6</v>
      </c>
    </row>
    <row r="8" spans="1:3" x14ac:dyDescent="0.35">
      <c r="A8" s="6" t="s">
        <v>416</v>
      </c>
      <c r="B8" s="11">
        <v>9.9</v>
      </c>
      <c r="C8" s="14">
        <v>10.599999999999998</v>
      </c>
    </row>
    <row r="9" spans="1:3" x14ac:dyDescent="0.35">
      <c r="A9" s="6" t="s">
        <v>417</v>
      </c>
      <c r="B9" s="11">
        <v>34.300000000000004</v>
      </c>
      <c r="C9" s="14">
        <v>65.599999999999994</v>
      </c>
    </row>
    <row r="10" spans="1:3" x14ac:dyDescent="0.35">
      <c r="A10" s="44" t="s">
        <v>418</v>
      </c>
      <c r="B10" s="12">
        <v>689.39999999999986</v>
      </c>
      <c r="C10" s="15">
        <v>611.29999999999268</v>
      </c>
    </row>
  </sheetData>
  <pageMargins left="0.7" right="0.7" top="0.75" bottom="0.75" header="0.3" footer="0.3"/>
  <pageSetup paperSize="9" orientation="portrait" r:id="rId1"/>
  <headerFooter>
    <oddFooter>&amp;C&amp;1#&amp;"Arial Black"&amp;10&amp;K000000OFFICIAL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1DD67-011D-4D2C-8F1A-BADEFE5F64B7}">
  <dimension ref="A1:C12"/>
  <sheetViews>
    <sheetView workbookViewId="0"/>
  </sheetViews>
  <sheetFormatPr defaultRowHeight="14.5" x14ac:dyDescent="0.35"/>
  <cols>
    <col min="1" max="1" width="51.26953125" customWidth="1"/>
  </cols>
  <sheetData>
    <row r="1" spans="1:3" x14ac:dyDescent="0.35">
      <c r="A1" s="2" t="s">
        <v>419</v>
      </c>
    </row>
    <row r="2" spans="1:3" ht="21" x14ac:dyDescent="0.35">
      <c r="A2" s="3"/>
      <c r="B2" s="10" t="s">
        <v>55</v>
      </c>
      <c r="C2" s="13" t="s">
        <v>56</v>
      </c>
    </row>
    <row r="3" spans="1:3" x14ac:dyDescent="0.35">
      <c r="A3" s="6" t="s">
        <v>420</v>
      </c>
      <c r="B3" s="11">
        <v>118.8</v>
      </c>
      <c r="C3" s="14">
        <v>117.59999999999998</v>
      </c>
    </row>
    <row r="4" spans="1:3" x14ac:dyDescent="0.35">
      <c r="A4" s="6" t="s">
        <v>421</v>
      </c>
      <c r="B4" s="11">
        <v>0</v>
      </c>
      <c r="C4" s="14">
        <v>16.899999999999999</v>
      </c>
    </row>
    <row r="5" spans="1:3" x14ac:dyDescent="0.35">
      <c r="A5" s="6" t="s">
        <v>422</v>
      </c>
      <c r="B5" s="11">
        <v>80.5</v>
      </c>
      <c r="C5" s="14">
        <v>74.499999999999986</v>
      </c>
    </row>
    <row r="6" spans="1:3" x14ac:dyDescent="0.35">
      <c r="A6" s="44" t="s">
        <v>423</v>
      </c>
      <c r="B6" s="12">
        <v>199.3</v>
      </c>
      <c r="C6" s="15">
        <v>209.09999999999994</v>
      </c>
    </row>
    <row r="8" spans="1:3" x14ac:dyDescent="0.35">
      <c r="A8" s="163" t="s">
        <v>1007</v>
      </c>
    </row>
    <row r="9" spans="1:3" ht="30" x14ac:dyDescent="0.35">
      <c r="A9" s="162" t="s">
        <v>1019</v>
      </c>
    </row>
    <row r="10" spans="1:3" x14ac:dyDescent="0.35">
      <c r="A10" s="163"/>
    </row>
    <row r="11" spans="1:3" x14ac:dyDescent="0.35">
      <c r="A11" s="163"/>
    </row>
    <row r="12" spans="1:3" x14ac:dyDescent="0.35">
      <c r="A12" s="163"/>
    </row>
  </sheetData>
  <pageMargins left="0.7" right="0.7" top="0.75" bottom="0.75" header="0.3" footer="0.3"/>
  <pageSetup paperSize="9" orientation="portrait" r:id="rId1"/>
  <headerFooter>
    <oddFooter>&amp;C&amp;1#&amp;"Arial Black"&amp;10&amp;K000000OFFICIAL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A0E-785C-4E54-ACBB-E2B10016E945}">
  <dimension ref="A1:S34"/>
  <sheetViews>
    <sheetView zoomScale="110" zoomScaleNormal="110" workbookViewId="0"/>
  </sheetViews>
  <sheetFormatPr defaultRowHeight="14.5" x14ac:dyDescent="0.35"/>
  <cols>
    <col min="1" max="1" width="46.26953125" customWidth="1"/>
  </cols>
  <sheetData>
    <row r="1" spans="1:19" x14ac:dyDescent="0.35">
      <c r="A1" s="2" t="s">
        <v>452</v>
      </c>
      <c r="B1" s="2"/>
      <c r="C1" s="2"/>
      <c r="D1" s="2"/>
      <c r="E1" s="2"/>
      <c r="F1" s="2"/>
      <c r="G1" s="2"/>
      <c r="H1" s="2"/>
      <c r="I1" s="2"/>
      <c r="J1" s="2"/>
      <c r="K1" s="2"/>
      <c r="L1" s="2"/>
      <c r="M1" s="2"/>
    </row>
    <row r="2" spans="1:19" ht="28.5" x14ac:dyDescent="0.35">
      <c r="A2" s="66" t="s">
        <v>424</v>
      </c>
      <c r="B2" s="67" t="s">
        <v>433</v>
      </c>
      <c r="C2" s="67" t="s">
        <v>434</v>
      </c>
      <c r="D2" s="67" t="s">
        <v>435</v>
      </c>
      <c r="E2" s="67" t="s">
        <v>436</v>
      </c>
      <c r="F2" s="67" t="s">
        <v>437</v>
      </c>
      <c r="G2" s="67" t="s">
        <v>438</v>
      </c>
      <c r="H2" s="67" t="s">
        <v>439</v>
      </c>
      <c r="I2" s="67" t="s">
        <v>440</v>
      </c>
      <c r="J2" s="67" t="s">
        <v>441</v>
      </c>
      <c r="K2" s="67" t="s">
        <v>442</v>
      </c>
      <c r="L2" s="67" t="s">
        <v>443</v>
      </c>
      <c r="M2" s="67" t="s">
        <v>444</v>
      </c>
      <c r="N2" s="67" t="s">
        <v>445</v>
      </c>
      <c r="O2" s="67" t="s">
        <v>446</v>
      </c>
      <c r="P2" s="67" t="s">
        <v>447</v>
      </c>
      <c r="Q2" s="67" t="s">
        <v>448</v>
      </c>
      <c r="R2" s="67" t="s">
        <v>449</v>
      </c>
      <c r="S2" s="67" t="s">
        <v>450</v>
      </c>
    </row>
    <row r="3" spans="1:19" x14ac:dyDescent="0.35">
      <c r="A3" s="68" t="s">
        <v>425</v>
      </c>
      <c r="B3" s="68"/>
      <c r="C3" s="68"/>
      <c r="D3" s="68"/>
      <c r="E3" s="68"/>
      <c r="F3" s="68"/>
      <c r="G3" s="68"/>
      <c r="H3" s="68"/>
      <c r="I3" s="68"/>
      <c r="J3" s="68"/>
      <c r="K3" s="68"/>
      <c r="L3" s="68"/>
      <c r="M3" s="68"/>
      <c r="N3" s="68"/>
      <c r="O3" s="68"/>
      <c r="P3" s="68"/>
      <c r="Q3" s="68"/>
      <c r="R3" s="68"/>
      <c r="S3" s="68"/>
    </row>
    <row r="4" spans="1:19" x14ac:dyDescent="0.35">
      <c r="A4" s="69" t="s">
        <v>2</v>
      </c>
      <c r="B4" s="70">
        <f>8305.7-0.483-0.1</f>
        <v>8305.1170000000002</v>
      </c>
      <c r="C4" s="70">
        <v>854.5</v>
      </c>
      <c r="D4" s="70">
        <v>1142.7</v>
      </c>
      <c r="E4" s="70">
        <v>536.29999999999995</v>
      </c>
      <c r="F4" s="70">
        <f>625.7-7.37</f>
        <v>618.33000000000004</v>
      </c>
      <c r="G4" s="70">
        <v>334.2</v>
      </c>
      <c r="H4" s="70">
        <f>345.4-9.71</f>
        <v>335.69</v>
      </c>
      <c r="I4" s="70">
        <v>173.8</v>
      </c>
      <c r="J4" s="70">
        <f>2058-1.76</f>
        <v>2056.2399999999998</v>
      </c>
      <c r="K4" s="70">
        <f>1506-0.483</f>
        <v>1505.5170000000001</v>
      </c>
      <c r="L4" s="70">
        <v>752.8</v>
      </c>
      <c r="M4" s="70">
        <v>61.9</v>
      </c>
      <c r="N4" s="70">
        <v>0</v>
      </c>
      <c r="O4" s="70">
        <v>276.7</v>
      </c>
      <c r="P4" s="70">
        <v>646.20000000000005</v>
      </c>
      <c r="Q4" s="70">
        <v>0</v>
      </c>
      <c r="R4" s="70">
        <v>0</v>
      </c>
      <c r="S4" s="70">
        <f>SUM(B4:R4)</f>
        <v>17599.994000000002</v>
      </c>
    </row>
    <row r="5" spans="1:19" x14ac:dyDescent="0.35">
      <c r="A5" s="69" t="s">
        <v>4</v>
      </c>
      <c r="B5" s="70">
        <v>1135.7</v>
      </c>
      <c r="C5" s="70">
        <v>48</v>
      </c>
      <c r="D5" s="70">
        <v>34.700000000000003</v>
      </c>
      <c r="E5" s="70">
        <v>20.399999999999999</v>
      </c>
      <c r="F5" s="70">
        <v>39.9</v>
      </c>
      <c r="G5" s="70">
        <v>7.3</v>
      </c>
      <c r="H5" s="70">
        <v>10.8</v>
      </c>
      <c r="I5" s="70">
        <v>6.3</v>
      </c>
      <c r="J5" s="70">
        <v>68.8</v>
      </c>
      <c r="K5" s="70">
        <v>0</v>
      </c>
      <c r="L5" s="70">
        <v>0</v>
      </c>
      <c r="M5" s="70">
        <v>0</v>
      </c>
      <c r="N5" s="70">
        <v>0</v>
      </c>
      <c r="O5" s="70">
        <v>0</v>
      </c>
      <c r="P5" s="70">
        <v>0</v>
      </c>
      <c r="Q5" s="70">
        <v>0</v>
      </c>
      <c r="R5" s="70">
        <v>0</v>
      </c>
      <c r="S5" s="70">
        <f t="shared" ref="S5:S10" si="0">SUM(B5:R5)</f>
        <v>1371.9</v>
      </c>
    </row>
    <row r="6" spans="1:19" x14ac:dyDescent="0.35">
      <c r="A6" s="69" t="s">
        <v>426</v>
      </c>
      <c r="B6" s="70">
        <v>0</v>
      </c>
      <c r="C6" s="70">
        <v>0</v>
      </c>
      <c r="D6" s="70">
        <v>0</v>
      </c>
      <c r="E6" s="70">
        <v>0</v>
      </c>
      <c r="F6" s="70">
        <v>0</v>
      </c>
      <c r="G6" s="70">
        <v>0</v>
      </c>
      <c r="H6" s="70">
        <v>0</v>
      </c>
      <c r="I6" s="70">
        <v>0</v>
      </c>
      <c r="J6" s="70">
        <v>0</v>
      </c>
      <c r="K6" s="70">
        <v>0</v>
      </c>
      <c r="L6" s="70">
        <v>0</v>
      </c>
      <c r="M6" s="70">
        <v>0</v>
      </c>
      <c r="N6" s="70">
        <v>0</v>
      </c>
      <c r="O6" s="70">
        <v>0</v>
      </c>
      <c r="P6" s="70">
        <v>6.9</v>
      </c>
      <c r="Q6" s="70">
        <v>0</v>
      </c>
      <c r="R6" s="70">
        <v>0</v>
      </c>
      <c r="S6" s="70">
        <f t="shared" si="0"/>
        <v>6.9</v>
      </c>
    </row>
    <row r="7" spans="1:19" x14ac:dyDescent="0.35">
      <c r="A7" s="69" t="s">
        <v>7</v>
      </c>
      <c r="B7" s="70">
        <v>0</v>
      </c>
      <c r="C7" s="70">
        <v>0</v>
      </c>
      <c r="D7" s="70">
        <v>0</v>
      </c>
      <c r="E7" s="70">
        <v>0</v>
      </c>
      <c r="F7" s="70">
        <v>0</v>
      </c>
      <c r="G7" s="70">
        <v>0</v>
      </c>
      <c r="H7" s="70">
        <v>0</v>
      </c>
      <c r="I7" s="70">
        <v>0</v>
      </c>
      <c r="J7" s="70">
        <v>0</v>
      </c>
      <c r="K7" s="70">
        <v>0</v>
      </c>
      <c r="L7" s="70">
        <v>0</v>
      </c>
      <c r="M7" s="70">
        <v>0</v>
      </c>
      <c r="N7" s="70">
        <v>0</v>
      </c>
      <c r="O7" s="70">
        <v>0</v>
      </c>
      <c r="P7" s="70">
        <f>501+0.1</f>
        <v>501.1</v>
      </c>
      <c r="Q7" s="70">
        <v>0</v>
      </c>
      <c r="R7" s="70">
        <v>0</v>
      </c>
      <c r="S7" s="70">
        <f t="shared" si="0"/>
        <v>501.1</v>
      </c>
    </row>
    <row r="8" spans="1:19" x14ac:dyDescent="0.35">
      <c r="A8" s="69" t="s">
        <v>9</v>
      </c>
      <c r="B8" s="70">
        <f>1733.7</f>
        <v>1733.7</v>
      </c>
      <c r="C8" s="70">
        <v>0</v>
      </c>
      <c r="D8" s="70">
        <v>368.7</v>
      </c>
      <c r="E8" s="70">
        <v>0.5</v>
      </c>
      <c r="F8" s="70">
        <v>0.4</v>
      </c>
      <c r="G8" s="70">
        <v>128.69999999999999</v>
      </c>
      <c r="H8" s="70">
        <v>123.2</v>
      </c>
      <c r="I8" s="70">
        <v>88.5</v>
      </c>
      <c r="J8" s="70">
        <v>8.8000000000000007</v>
      </c>
      <c r="K8" s="70">
        <v>6.8</v>
      </c>
      <c r="L8" s="70">
        <v>0</v>
      </c>
      <c r="M8" s="70">
        <v>0.5</v>
      </c>
      <c r="N8" s="70">
        <v>0</v>
      </c>
      <c r="O8" s="70">
        <v>13</v>
      </c>
      <c r="P8" s="70">
        <v>49.8</v>
      </c>
      <c r="Q8" s="70">
        <v>2.6</v>
      </c>
      <c r="R8" s="70">
        <v>-11.2</v>
      </c>
      <c r="S8" s="70">
        <f t="shared" si="0"/>
        <v>2514.0000000000005</v>
      </c>
    </row>
    <row r="9" spans="1:19" x14ac:dyDescent="0.35">
      <c r="A9" s="69" t="s">
        <v>13</v>
      </c>
      <c r="B9" s="70">
        <f>22.6+0.1</f>
        <v>22.700000000000003</v>
      </c>
      <c r="C9" s="70">
        <v>0</v>
      </c>
      <c r="D9" s="70">
        <v>2.2999999999999998</v>
      </c>
      <c r="E9" s="70">
        <v>0.8</v>
      </c>
      <c r="F9" s="70">
        <v>0</v>
      </c>
      <c r="G9" s="70">
        <v>0</v>
      </c>
      <c r="H9" s="70">
        <v>2.2000000000000002</v>
      </c>
      <c r="I9" s="70">
        <v>0</v>
      </c>
      <c r="J9" s="70">
        <v>1.6</v>
      </c>
      <c r="K9" s="70">
        <v>0</v>
      </c>
      <c r="L9" s="70">
        <v>0.2</v>
      </c>
      <c r="M9" s="70">
        <v>0</v>
      </c>
      <c r="N9" s="70">
        <v>0</v>
      </c>
      <c r="O9" s="70">
        <v>0</v>
      </c>
      <c r="P9" s="70">
        <v>0.4</v>
      </c>
      <c r="Q9" s="70">
        <v>0.7</v>
      </c>
      <c r="R9" s="70">
        <v>0</v>
      </c>
      <c r="S9" s="70">
        <f t="shared" si="0"/>
        <v>30.900000000000002</v>
      </c>
    </row>
    <row r="10" spans="1:19" ht="18" x14ac:dyDescent="0.35">
      <c r="A10" s="69" t="s">
        <v>11</v>
      </c>
      <c r="B10" s="70">
        <v>0</v>
      </c>
      <c r="C10" s="70">
        <v>0</v>
      </c>
      <c r="D10" s="70">
        <v>0</v>
      </c>
      <c r="E10" s="70">
        <v>0</v>
      </c>
      <c r="F10" s="70">
        <v>0</v>
      </c>
      <c r="G10" s="70">
        <v>0</v>
      </c>
      <c r="H10" s="70">
        <v>0</v>
      </c>
      <c r="I10" s="70">
        <v>0</v>
      </c>
      <c r="J10" s="70">
        <v>0.5</v>
      </c>
      <c r="K10" s="70">
        <v>0</v>
      </c>
      <c r="L10" s="70">
        <v>0</v>
      </c>
      <c r="M10" s="70">
        <v>0</v>
      </c>
      <c r="N10" s="70">
        <v>0</v>
      </c>
      <c r="O10" s="70">
        <v>0</v>
      </c>
      <c r="P10" s="70">
        <v>3.1</v>
      </c>
      <c r="Q10" s="70">
        <v>0</v>
      </c>
      <c r="R10" s="70">
        <v>0</v>
      </c>
      <c r="S10" s="70">
        <f t="shared" si="0"/>
        <v>3.6</v>
      </c>
    </row>
    <row r="11" spans="1:19" x14ac:dyDescent="0.35">
      <c r="A11" s="71" t="s">
        <v>15</v>
      </c>
      <c r="B11" s="72">
        <f>SUM(B4:B10)</f>
        <v>11197.217000000002</v>
      </c>
      <c r="C11" s="72">
        <f t="shared" ref="C11:R11" si="1">SUM(C4:C10)</f>
        <v>902.5</v>
      </c>
      <c r="D11" s="72">
        <f t="shared" si="1"/>
        <v>1548.4</v>
      </c>
      <c r="E11" s="72">
        <f t="shared" si="1"/>
        <v>557.99999999999989</v>
      </c>
      <c r="F11" s="72">
        <f t="shared" si="1"/>
        <v>658.63</v>
      </c>
      <c r="G11" s="72">
        <f t="shared" si="1"/>
        <v>470.2</v>
      </c>
      <c r="H11" s="72">
        <f t="shared" si="1"/>
        <v>471.89</v>
      </c>
      <c r="I11" s="72">
        <f t="shared" si="1"/>
        <v>268.60000000000002</v>
      </c>
      <c r="J11" s="72">
        <f t="shared" si="1"/>
        <v>2135.94</v>
      </c>
      <c r="K11" s="72">
        <f t="shared" si="1"/>
        <v>1512.317</v>
      </c>
      <c r="L11" s="72">
        <f t="shared" si="1"/>
        <v>753</v>
      </c>
      <c r="M11" s="72">
        <f t="shared" si="1"/>
        <v>62.4</v>
      </c>
      <c r="N11" s="72">
        <f t="shared" si="1"/>
        <v>0</v>
      </c>
      <c r="O11" s="72">
        <f t="shared" si="1"/>
        <v>289.7</v>
      </c>
      <c r="P11" s="72">
        <f t="shared" si="1"/>
        <v>1207.5</v>
      </c>
      <c r="Q11" s="72">
        <f t="shared" si="1"/>
        <v>3.3</v>
      </c>
      <c r="R11" s="72">
        <f t="shared" si="1"/>
        <v>-11.2</v>
      </c>
      <c r="S11" s="72">
        <f>SUM(S4:S10)</f>
        <v>22028.394000000004</v>
      </c>
    </row>
    <row r="12" spans="1:19" x14ac:dyDescent="0.35">
      <c r="A12" s="68" t="s">
        <v>16</v>
      </c>
      <c r="B12" s="68"/>
      <c r="C12" s="68"/>
      <c r="D12" s="68"/>
      <c r="E12" s="68"/>
      <c r="F12" s="68"/>
      <c r="G12" s="68"/>
      <c r="H12" s="68"/>
      <c r="I12" s="68"/>
      <c r="J12" s="68"/>
      <c r="K12" s="68"/>
      <c r="L12" s="68"/>
      <c r="M12" s="68"/>
      <c r="N12" s="68"/>
      <c r="O12" s="68"/>
      <c r="P12" s="68"/>
      <c r="Q12" s="68"/>
      <c r="R12" s="68"/>
      <c r="S12" s="68"/>
    </row>
    <row r="13" spans="1:19" x14ac:dyDescent="0.35">
      <c r="A13" s="69" t="s">
        <v>17</v>
      </c>
      <c r="B13" s="70">
        <f>154.7+0.1</f>
        <v>154.79999999999998</v>
      </c>
      <c r="C13" s="70">
        <v>1.6</v>
      </c>
      <c r="D13" s="70">
        <v>41.6</v>
      </c>
      <c r="E13" s="70">
        <v>7.6</v>
      </c>
      <c r="F13" s="70">
        <v>22.8</v>
      </c>
      <c r="G13" s="70">
        <v>7.2</v>
      </c>
      <c r="H13" s="70">
        <v>80.5</v>
      </c>
      <c r="I13" s="70">
        <v>11</v>
      </c>
      <c r="J13" s="70">
        <v>298.5</v>
      </c>
      <c r="K13" s="70">
        <v>397.4</v>
      </c>
      <c r="L13" s="70">
        <v>10.7</v>
      </c>
      <c r="M13" s="70">
        <v>7.1</v>
      </c>
      <c r="N13" s="70">
        <v>0</v>
      </c>
      <c r="O13" s="70">
        <v>39</v>
      </c>
      <c r="P13" s="70">
        <v>118.4</v>
      </c>
      <c r="Q13" s="70">
        <v>2</v>
      </c>
      <c r="R13" s="70">
        <v>0</v>
      </c>
      <c r="S13" s="70">
        <f t="shared" ref="S13:S21" si="2">SUM(B13:R13)</f>
        <v>1200.1999999999998</v>
      </c>
    </row>
    <row r="14" spans="1:19" x14ac:dyDescent="0.35">
      <c r="A14" s="69" t="s">
        <v>19</v>
      </c>
      <c r="B14" s="70">
        <v>23.1</v>
      </c>
      <c r="C14" s="70">
        <v>0.4</v>
      </c>
      <c r="D14" s="70">
        <v>13</v>
      </c>
      <c r="E14" s="70">
        <v>2.1</v>
      </c>
      <c r="F14" s="70">
        <v>5.5</v>
      </c>
      <c r="G14" s="70">
        <v>0.1</v>
      </c>
      <c r="H14" s="70">
        <v>3.6</v>
      </c>
      <c r="I14" s="70">
        <v>0.7</v>
      </c>
      <c r="J14" s="70">
        <v>18.100000000000001</v>
      </c>
      <c r="K14" s="70">
        <v>18.399999999999999</v>
      </c>
      <c r="L14" s="70">
        <v>0.4</v>
      </c>
      <c r="M14" s="70">
        <v>0.2</v>
      </c>
      <c r="N14" s="70">
        <v>0</v>
      </c>
      <c r="O14" s="70">
        <v>8.6</v>
      </c>
      <c r="P14" s="70">
        <v>333.8</v>
      </c>
      <c r="Q14" s="70">
        <v>0.1</v>
      </c>
      <c r="R14" s="70">
        <v>0</v>
      </c>
      <c r="S14" s="70">
        <f t="shared" si="2"/>
        <v>428.1</v>
      </c>
    </row>
    <row r="15" spans="1:19" x14ac:dyDescent="0.35">
      <c r="A15" s="69" t="s">
        <v>21</v>
      </c>
      <c r="B15" s="70">
        <f>0.7</f>
        <v>0.7</v>
      </c>
      <c r="C15" s="70">
        <v>0</v>
      </c>
      <c r="D15" s="70">
        <v>0.2</v>
      </c>
      <c r="E15" s="70">
        <v>0.3</v>
      </c>
      <c r="F15" s="70">
        <v>0.1</v>
      </c>
      <c r="G15" s="70">
        <v>0</v>
      </c>
      <c r="H15" s="70">
        <v>0.5</v>
      </c>
      <c r="I15" s="70">
        <v>0.1</v>
      </c>
      <c r="J15" s="70">
        <v>1.3</v>
      </c>
      <c r="K15" s="70">
        <v>2.5</v>
      </c>
      <c r="L15" s="70">
        <v>0</v>
      </c>
      <c r="M15" s="70">
        <v>0</v>
      </c>
      <c r="N15" s="70">
        <v>0</v>
      </c>
      <c r="O15" s="70">
        <v>0.1</v>
      </c>
      <c r="P15" s="70">
        <v>1.2</v>
      </c>
      <c r="Q15" s="70">
        <v>0</v>
      </c>
      <c r="R15" s="70">
        <v>0</v>
      </c>
      <c r="S15" s="70">
        <f t="shared" si="2"/>
        <v>7</v>
      </c>
    </row>
    <row r="16" spans="1:19" x14ac:dyDescent="0.35">
      <c r="A16" s="69" t="s">
        <v>23</v>
      </c>
      <c r="B16" s="70">
        <v>0.2</v>
      </c>
      <c r="C16" s="70">
        <v>0</v>
      </c>
      <c r="D16" s="70">
        <v>0.4</v>
      </c>
      <c r="E16" s="70">
        <v>0</v>
      </c>
      <c r="F16" s="70">
        <v>0.1</v>
      </c>
      <c r="G16" s="70">
        <v>0</v>
      </c>
      <c r="H16" s="70">
        <v>0</v>
      </c>
      <c r="I16" s="70">
        <v>0</v>
      </c>
      <c r="J16" s="70">
        <v>11.1</v>
      </c>
      <c r="K16" s="70">
        <v>6</v>
      </c>
      <c r="L16" s="70">
        <v>0</v>
      </c>
      <c r="M16" s="70">
        <v>0</v>
      </c>
      <c r="N16" s="70">
        <v>0</v>
      </c>
      <c r="O16" s="70">
        <v>0</v>
      </c>
      <c r="P16" s="70">
        <v>218.3</v>
      </c>
      <c r="Q16" s="70">
        <v>0</v>
      </c>
      <c r="R16" s="70">
        <v>0</v>
      </c>
      <c r="S16" s="70">
        <f t="shared" si="2"/>
        <v>236.10000000000002</v>
      </c>
    </row>
    <row r="17" spans="1:19" ht="18" x14ac:dyDescent="0.35">
      <c r="A17" s="69" t="s">
        <v>29</v>
      </c>
      <c r="B17" s="70">
        <f>31.4+0.19</f>
        <v>31.59</v>
      </c>
      <c r="C17" s="70">
        <v>0</v>
      </c>
      <c r="D17" s="70">
        <v>0</v>
      </c>
      <c r="E17" s="70">
        <v>0</v>
      </c>
      <c r="F17" s="70">
        <v>0</v>
      </c>
      <c r="G17" s="70">
        <v>0</v>
      </c>
      <c r="H17" s="70">
        <v>0</v>
      </c>
      <c r="I17" s="70">
        <v>0</v>
      </c>
      <c r="J17" s="70">
        <v>0.6</v>
      </c>
      <c r="K17" s="70">
        <v>0.1</v>
      </c>
      <c r="L17" s="70">
        <v>0</v>
      </c>
      <c r="M17" s="70">
        <v>0</v>
      </c>
      <c r="N17" s="70">
        <v>0</v>
      </c>
      <c r="O17" s="70">
        <v>0</v>
      </c>
      <c r="P17" s="70">
        <v>0</v>
      </c>
      <c r="Q17" s="70">
        <v>0</v>
      </c>
      <c r="R17" s="70">
        <v>0</v>
      </c>
      <c r="S17" s="70">
        <f t="shared" si="2"/>
        <v>32.29</v>
      </c>
    </row>
    <row r="18" spans="1:19" x14ac:dyDescent="0.35">
      <c r="A18" s="69" t="s">
        <v>427</v>
      </c>
      <c r="B18" s="70">
        <f>209.7-0.3-33.3</f>
        <v>176.09999999999997</v>
      </c>
      <c r="C18" s="70">
        <v>0.8</v>
      </c>
      <c r="D18" s="70">
        <v>19.399999999999999</v>
      </c>
      <c r="E18" s="70">
        <v>19.399999999999999</v>
      </c>
      <c r="F18" s="70">
        <v>95.3</v>
      </c>
      <c r="G18" s="70">
        <v>3.6</v>
      </c>
      <c r="H18" s="70">
        <v>74.099999999999994</v>
      </c>
      <c r="I18" s="70">
        <v>7.3</v>
      </c>
      <c r="J18" s="70">
        <v>74.400000000000006</v>
      </c>
      <c r="K18" s="70">
        <v>132.9</v>
      </c>
      <c r="L18" s="70">
        <v>4.0999999999999996</v>
      </c>
      <c r="M18" s="70">
        <v>1.1000000000000001</v>
      </c>
      <c r="N18" s="70">
        <v>0</v>
      </c>
      <c r="O18" s="70">
        <v>27.1</v>
      </c>
      <c r="P18" s="70">
        <v>52</v>
      </c>
      <c r="Q18" s="70">
        <v>1.8</v>
      </c>
      <c r="R18" s="70">
        <v>0</v>
      </c>
      <c r="S18" s="70">
        <f t="shared" si="2"/>
        <v>689.40000000000009</v>
      </c>
    </row>
    <row r="19" spans="1:19" x14ac:dyDescent="0.35">
      <c r="A19" s="69" t="s">
        <v>428</v>
      </c>
      <c r="B19" s="70">
        <f>9130.1+33.3</f>
        <v>9163.4</v>
      </c>
      <c r="C19" s="70">
        <v>807.1</v>
      </c>
      <c r="D19" s="70">
        <v>1344.9</v>
      </c>
      <c r="E19" s="70">
        <v>416.6</v>
      </c>
      <c r="F19" s="70">
        <v>512.5</v>
      </c>
      <c r="G19" s="70">
        <v>380.4</v>
      </c>
      <c r="H19" s="70">
        <v>326.5</v>
      </c>
      <c r="I19" s="70">
        <v>246.3</v>
      </c>
      <c r="J19" s="70">
        <v>1698.5</v>
      </c>
      <c r="K19" s="70">
        <v>947.1</v>
      </c>
      <c r="L19" s="70">
        <v>737.6</v>
      </c>
      <c r="M19" s="70">
        <v>53.9</v>
      </c>
      <c r="N19" s="70">
        <v>0</v>
      </c>
      <c r="O19" s="70">
        <v>210</v>
      </c>
      <c r="P19" s="70">
        <v>474.4</v>
      </c>
      <c r="Q19" s="70">
        <v>0</v>
      </c>
      <c r="R19" s="70">
        <v>-11.2</v>
      </c>
      <c r="S19" s="70">
        <f>SUM(B19:R19)</f>
        <v>17308</v>
      </c>
    </row>
    <row r="20" spans="1:19" x14ac:dyDescent="0.35">
      <c r="A20" s="69" t="s">
        <v>27</v>
      </c>
      <c r="B20" s="70">
        <v>1028.0999999999999</v>
      </c>
      <c r="C20" s="70">
        <v>26.4</v>
      </c>
      <c r="D20" s="70">
        <v>83.6</v>
      </c>
      <c r="E20" s="70">
        <v>55.4</v>
      </c>
      <c r="F20" s="70">
        <v>26.4</v>
      </c>
      <c r="G20" s="70">
        <v>35.799999999999997</v>
      </c>
      <c r="H20" s="70">
        <v>2.5</v>
      </c>
      <c r="I20" s="70">
        <v>4.3</v>
      </c>
      <c r="J20" s="70">
        <v>39.9</v>
      </c>
      <c r="K20" s="70">
        <v>14.6</v>
      </c>
      <c r="L20" s="70">
        <v>0</v>
      </c>
      <c r="M20" s="70">
        <v>0</v>
      </c>
      <c r="N20" s="70">
        <v>0</v>
      </c>
      <c r="O20" s="70">
        <v>2.8</v>
      </c>
      <c r="P20" s="70">
        <v>0</v>
      </c>
      <c r="Q20" s="70">
        <v>0</v>
      </c>
      <c r="R20" s="70">
        <v>0</v>
      </c>
      <c r="S20" s="70">
        <f t="shared" si="2"/>
        <v>1319.8</v>
      </c>
    </row>
    <row r="21" spans="1:19" x14ac:dyDescent="0.35">
      <c r="A21" s="69" t="s">
        <v>33</v>
      </c>
      <c r="B21" s="70">
        <v>0</v>
      </c>
      <c r="C21" s="70">
        <v>0</v>
      </c>
      <c r="D21" s="70">
        <v>0</v>
      </c>
      <c r="E21" s="70">
        <v>0</v>
      </c>
      <c r="F21" s="70">
        <v>0</v>
      </c>
      <c r="G21" s="70">
        <v>0</v>
      </c>
      <c r="H21" s="70">
        <v>0</v>
      </c>
      <c r="I21" s="70">
        <v>0</v>
      </c>
      <c r="J21" s="70">
        <v>0.44</v>
      </c>
      <c r="K21" s="70">
        <v>0.15</v>
      </c>
      <c r="L21" s="70">
        <v>0</v>
      </c>
      <c r="M21" s="70">
        <v>0</v>
      </c>
      <c r="N21" s="70">
        <v>0</v>
      </c>
      <c r="O21" s="70">
        <v>0</v>
      </c>
      <c r="P21" s="70">
        <f>198.8-0.1</f>
        <v>198.70000000000002</v>
      </c>
      <c r="Q21" s="70">
        <v>0</v>
      </c>
      <c r="R21" s="70">
        <v>0</v>
      </c>
      <c r="S21" s="70">
        <f t="shared" si="2"/>
        <v>199.29000000000002</v>
      </c>
    </row>
    <row r="22" spans="1:19" x14ac:dyDescent="0.35">
      <c r="A22" s="71" t="s">
        <v>35</v>
      </c>
      <c r="B22" s="72">
        <f>SUM(B13:B21)</f>
        <v>10577.99</v>
      </c>
      <c r="C22" s="72">
        <f t="shared" ref="C22:R22" si="3">SUM(C13:C21)</f>
        <v>836.3</v>
      </c>
      <c r="D22" s="72">
        <f t="shared" si="3"/>
        <v>1503.1</v>
      </c>
      <c r="E22" s="72">
        <f t="shared" si="3"/>
        <v>501.4</v>
      </c>
      <c r="F22" s="72">
        <f t="shared" si="3"/>
        <v>662.69999999999993</v>
      </c>
      <c r="G22" s="72">
        <f t="shared" si="3"/>
        <v>427.09999999999997</v>
      </c>
      <c r="H22" s="72">
        <f t="shared" si="3"/>
        <v>487.7</v>
      </c>
      <c r="I22" s="72">
        <f t="shared" si="3"/>
        <v>269.70000000000005</v>
      </c>
      <c r="J22" s="72">
        <f t="shared" si="3"/>
        <v>2142.84</v>
      </c>
      <c r="K22" s="72">
        <f t="shared" si="3"/>
        <v>1519.15</v>
      </c>
      <c r="L22" s="72">
        <f t="shared" si="3"/>
        <v>752.80000000000007</v>
      </c>
      <c r="M22" s="72">
        <f t="shared" si="3"/>
        <v>62.3</v>
      </c>
      <c r="N22" s="72">
        <f t="shared" si="3"/>
        <v>0</v>
      </c>
      <c r="O22" s="72">
        <f t="shared" si="3"/>
        <v>287.60000000000002</v>
      </c>
      <c r="P22" s="72">
        <f t="shared" si="3"/>
        <v>1396.8</v>
      </c>
      <c r="Q22" s="72">
        <f t="shared" si="3"/>
        <v>3.9000000000000004</v>
      </c>
      <c r="R22" s="72">
        <f t="shared" si="3"/>
        <v>-11.2</v>
      </c>
      <c r="S22" s="72">
        <f>SUM(S13:S21)+0.1</f>
        <v>21420.28</v>
      </c>
    </row>
    <row r="23" spans="1:19" x14ac:dyDescent="0.35">
      <c r="A23" s="71" t="s">
        <v>36</v>
      </c>
      <c r="B23" s="72">
        <f>B11-B22</f>
        <v>619.22700000000259</v>
      </c>
      <c r="C23" s="72">
        <f t="shared" ref="C23:S23" si="4">C11-C22</f>
        <v>66.200000000000045</v>
      </c>
      <c r="D23" s="72">
        <f t="shared" si="4"/>
        <v>45.300000000000182</v>
      </c>
      <c r="E23" s="72">
        <f t="shared" si="4"/>
        <v>56.599999999999909</v>
      </c>
      <c r="F23" s="72">
        <f t="shared" si="4"/>
        <v>-4.0699999999999363</v>
      </c>
      <c r="G23" s="72">
        <f t="shared" si="4"/>
        <v>43.100000000000023</v>
      </c>
      <c r="H23" s="72">
        <f t="shared" si="4"/>
        <v>-15.810000000000002</v>
      </c>
      <c r="I23" s="72">
        <f t="shared" si="4"/>
        <v>-1.1000000000000227</v>
      </c>
      <c r="J23" s="72">
        <f t="shared" si="4"/>
        <v>-6.9000000000000909</v>
      </c>
      <c r="K23" s="72">
        <f t="shared" si="4"/>
        <v>-6.8330000000000837</v>
      </c>
      <c r="L23" s="72">
        <f t="shared" si="4"/>
        <v>0.19999999999993179</v>
      </c>
      <c r="M23" s="72">
        <f t="shared" si="4"/>
        <v>0.10000000000000142</v>
      </c>
      <c r="N23" s="72">
        <f t="shared" si="4"/>
        <v>0</v>
      </c>
      <c r="O23" s="72">
        <f t="shared" si="4"/>
        <v>2.0999999999999659</v>
      </c>
      <c r="P23" s="72">
        <f t="shared" si="4"/>
        <v>-189.29999999999995</v>
      </c>
      <c r="Q23" s="72">
        <f t="shared" si="4"/>
        <v>-0.60000000000000053</v>
      </c>
      <c r="R23" s="72">
        <f t="shared" si="4"/>
        <v>0</v>
      </c>
      <c r="S23" s="72">
        <f t="shared" si="4"/>
        <v>608.11400000000503</v>
      </c>
    </row>
    <row r="24" spans="1:19" x14ac:dyDescent="0.35">
      <c r="A24" s="68" t="s">
        <v>37</v>
      </c>
      <c r="B24" s="68"/>
      <c r="C24" s="68"/>
      <c r="D24" s="68"/>
      <c r="E24" s="68"/>
      <c r="F24" s="68"/>
      <c r="G24" s="68"/>
      <c r="H24" s="68"/>
      <c r="I24" s="68"/>
      <c r="J24" s="68"/>
      <c r="K24" s="68"/>
      <c r="L24" s="68"/>
      <c r="M24" s="68"/>
      <c r="N24" s="68"/>
      <c r="O24" s="68"/>
      <c r="P24" s="68"/>
      <c r="Q24" s="68"/>
      <c r="R24" s="68"/>
      <c r="S24" s="68"/>
    </row>
    <row r="25" spans="1:19" x14ac:dyDescent="0.35">
      <c r="A25" s="69" t="s">
        <v>429</v>
      </c>
      <c r="B25" s="70">
        <v>0.1</v>
      </c>
      <c r="C25" s="70">
        <v>0</v>
      </c>
      <c r="D25" s="70">
        <v>0</v>
      </c>
      <c r="E25" s="70">
        <v>0</v>
      </c>
      <c r="F25" s="70">
        <v>0</v>
      </c>
      <c r="G25" s="70">
        <v>0</v>
      </c>
      <c r="H25" s="70">
        <v>0.1</v>
      </c>
      <c r="I25" s="70">
        <v>0</v>
      </c>
      <c r="J25" s="70">
        <v>-0.1</v>
      </c>
      <c r="K25" s="70">
        <v>1</v>
      </c>
      <c r="L25" s="70">
        <v>0</v>
      </c>
      <c r="M25" s="70">
        <v>0</v>
      </c>
      <c r="N25" s="70">
        <v>0</v>
      </c>
      <c r="O25" s="70">
        <v>0</v>
      </c>
      <c r="P25" s="70">
        <v>-5.6</v>
      </c>
      <c r="Q25" s="70">
        <v>0</v>
      </c>
      <c r="R25" s="70">
        <v>0</v>
      </c>
      <c r="S25" s="70">
        <f t="shared" ref="S25:S27" si="5">SUM(B25:R25)</f>
        <v>-4.5</v>
      </c>
    </row>
    <row r="26" spans="1:19" x14ac:dyDescent="0.35">
      <c r="A26" s="69" t="s">
        <v>430</v>
      </c>
      <c r="B26" s="70">
        <f>0.4-0.1</f>
        <v>0.30000000000000004</v>
      </c>
      <c r="C26" s="70">
        <v>0</v>
      </c>
      <c r="D26" s="70">
        <v>0.1</v>
      </c>
      <c r="E26" s="70">
        <v>0.1</v>
      </c>
      <c r="F26" s="70">
        <v>0</v>
      </c>
      <c r="G26" s="70">
        <v>0</v>
      </c>
      <c r="H26" s="70">
        <v>0</v>
      </c>
      <c r="I26" s="70">
        <v>0</v>
      </c>
      <c r="J26" s="70">
        <v>-0.1</v>
      </c>
      <c r="K26" s="70">
        <v>0</v>
      </c>
      <c r="L26" s="70">
        <v>0</v>
      </c>
      <c r="M26" s="70">
        <v>0</v>
      </c>
      <c r="N26" s="70">
        <v>0</v>
      </c>
      <c r="O26" s="70">
        <v>0</v>
      </c>
      <c r="P26" s="70">
        <v>0</v>
      </c>
      <c r="Q26" s="70">
        <v>0</v>
      </c>
      <c r="R26" s="70">
        <v>0</v>
      </c>
      <c r="S26" s="70">
        <f t="shared" si="5"/>
        <v>0.4</v>
      </c>
    </row>
    <row r="27" spans="1:19" x14ac:dyDescent="0.35">
      <c r="A27" s="69" t="s">
        <v>42</v>
      </c>
      <c r="B27" s="70">
        <v>-35</v>
      </c>
      <c r="C27" s="70">
        <v>0</v>
      </c>
      <c r="D27" s="70">
        <v>0</v>
      </c>
      <c r="E27" s="70">
        <v>0</v>
      </c>
      <c r="F27" s="70">
        <v>0</v>
      </c>
      <c r="G27" s="70">
        <v>0</v>
      </c>
      <c r="H27" s="70">
        <v>0</v>
      </c>
      <c r="I27" s="70">
        <v>0</v>
      </c>
      <c r="J27" s="70">
        <v>0</v>
      </c>
      <c r="K27" s="70">
        <v>0</v>
      </c>
      <c r="L27" s="70">
        <v>0</v>
      </c>
      <c r="M27" s="70">
        <v>0</v>
      </c>
      <c r="N27" s="70">
        <v>0</v>
      </c>
      <c r="O27" s="70">
        <v>0</v>
      </c>
      <c r="P27" s="70">
        <v>0</v>
      </c>
      <c r="Q27" s="70">
        <v>0</v>
      </c>
      <c r="R27" s="70">
        <v>0</v>
      </c>
      <c r="S27" s="70">
        <f t="shared" si="5"/>
        <v>-35</v>
      </c>
    </row>
    <row r="28" spans="1:19" x14ac:dyDescent="0.35">
      <c r="A28" s="69" t="s">
        <v>44</v>
      </c>
      <c r="B28" s="70">
        <f>-7.2</f>
        <v>-7.2</v>
      </c>
      <c r="C28" s="70">
        <v>-0.1</v>
      </c>
      <c r="D28" s="70">
        <v>-0.8</v>
      </c>
      <c r="E28" s="70">
        <v>-0.8</v>
      </c>
      <c r="F28" s="70">
        <v>-0.4</v>
      </c>
      <c r="G28" s="70">
        <v>-0.3</v>
      </c>
      <c r="H28" s="70">
        <v>-0.5</v>
      </c>
      <c r="I28" s="70">
        <v>-0.2</v>
      </c>
      <c r="J28" s="70">
        <v>-5.2</v>
      </c>
      <c r="K28" s="70">
        <v>-3.5</v>
      </c>
      <c r="L28" s="70">
        <v>-0.1</v>
      </c>
      <c r="M28" s="70">
        <v>0</v>
      </c>
      <c r="N28" s="70">
        <v>0</v>
      </c>
      <c r="O28" s="70">
        <v>-0.2</v>
      </c>
      <c r="P28" s="70">
        <v>-4.3</v>
      </c>
      <c r="Q28" s="70">
        <v>0</v>
      </c>
      <c r="R28" s="70">
        <v>0</v>
      </c>
      <c r="S28" s="70">
        <f>SUM(B28:R28)</f>
        <v>-23.6</v>
      </c>
    </row>
    <row r="29" spans="1:19" x14ac:dyDescent="0.35">
      <c r="A29" s="71" t="s">
        <v>46</v>
      </c>
      <c r="B29" s="73">
        <f>SUM(B25:B28)</f>
        <v>-41.800000000000004</v>
      </c>
      <c r="C29" s="73">
        <f t="shared" ref="C29:R29" si="6">SUM(C25:C28)</f>
        <v>-0.1</v>
      </c>
      <c r="D29" s="73">
        <f t="shared" si="6"/>
        <v>-0.70000000000000007</v>
      </c>
      <c r="E29" s="73">
        <f t="shared" si="6"/>
        <v>-0.70000000000000007</v>
      </c>
      <c r="F29" s="73">
        <f t="shared" si="6"/>
        <v>-0.4</v>
      </c>
      <c r="G29" s="73">
        <f t="shared" si="6"/>
        <v>-0.3</v>
      </c>
      <c r="H29" s="73">
        <f t="shared" si="6"/>
        <v>-0.4</v>
      </c>
      <c r="I29" s="73">
        <f t="shared" si="6"/>
        <v>-0.2</v>
      </c>
      <c r="J29" s="73">
        <f t="shared" si="6"/>
        <v>-5.4</v>
      </c>
      <c r="K29" s="73">
        <f t="shared" si="6"/>
        <v>-2.5</v>
      </c>
      <c r="L29" s="73">
        <f t="shared" si="6"/>
        <v>-0.1</v>
      </c>
      <c r="M29" s="73">
        <f t="shared" si="6"/>
        <v>0</v>
      </c>
      <c r="N29" s="73">
        <f t="shared" si="6"/>
        <v>0</v>
      </c>
      <c r="O29" s="73">
        <f t="shared" si="6"/>
        <v>-0.2</v>
      </c>
      <c r="P29" s="73">
        <f t="shared" si="6"/>
        <v>-9.8999999999999986</v>
      </c>
      <c r="Q29" s="73">
        <f t="shared" si="6"/>
        <v>0</v>
      </c>
      <c r="R29" s="73">
        <f t="shared" si="6"/>
        <v>0</v>
      </c>
      <c r="S29" s="73">
        <f>SUM(S25:S28)</f>
        <v>-62.7</v>
      </c>
    </row>
    <row r="30" spans="1:19" x14ac:dyDescent="0.35">
      <c r="A30" s="71" t="s">
        <v>47</v>
      </c>
      <c r="B30" s="74">
        <f>B29+B23</f>
        <v>577.42700000000264</v>
      </c>
      <c r="C30" s="74">
        <f t="shared" ref="C30:S30" si="7">C29+C23</f>
        <v>66.100000000000051</v>
      </c>
      <c r="D30" s="74">
        <f t="shared" si="7"/>
        <v>44.600000000000179</v>
      </c>
      <c r="E30" s="74">
        <f t="shared" si="7"/>
        <v>55.899999999999906</v>
      </c>
      <c r="F30" s="74">
        <f t="shared" si="7"/>
        <v>-4.4699999999999367</v>
      </c>
      <c r="G30" s="74">
        <f t="shared" si="7"/>
        <v>42.800000000000026</v>
      </c>
      <c r="H30" s="74">
        <f t="shared" si="7"/>
        <v>-16.21</v>
      </c>
      <c r="I30" s="74">
        <f t="shared" si="7"/>
        <v>-1.3000000000000227</v>
      </c>
      <c r="J30" s="74">
        <f t="shared" si="7"/>
        <v>-12.300000000000091</v>
      </c>
      <c r="K30" s="74">
        <f t="shared" si="7"/>
        <v>-9.3330000000000837</v>
      </c>
      <c r="L30" s="74">
        <f t="shared" si="7"/>
        <v>9.9999999999931782E-2</v>
      </c>
      <c r="M30" s="74">
        <f t="shared" si="7"/>
        <v>0.10000000000000142</v>
      </c>
      <c r="N30" s="74">
        <f t="shared" si="7"/>
        <v>0</v>
      </c>
      <c r="O30" s="74">
        <f t="shared" si="7"/>
        <v>1.8999999999999659</v>
      </c>
      <c r="P30" s="74">
        <f t="shared" si="7"/>
        <v>-199.19999999999996</v>
      </c>
      <c r="Q30" s="74">
        <f t="shared" si="7"/>
        <v>-0.60000000000000053</v>
      </c>
      <c r="R30" s="74">
        <f t="shared" si="7"/>
        <v>0</v>
      </c>
      <c r="S30" s="74">
        <f t="shared" si="7"/>
        <v>545.41400000000499</v>
      </c>
    </row>
    <row r="32" spans="1:19" x14ac:dyDescent="0.35">
      <c r="A32" s="163" t="s">
        <v>1007</v>
      </c>
    </row>
    <row r="33" spans="1:1" x14ac:dyDescent="0.35">
      <c r="A33" s="163" t="s">
        <v>1020</v>
      </c>
    </row>
    <row r="34" spans="1:1" x14ac:dyDescent="0.35">
      <c r="A34" s="163"/>
    </row>
  </sheetData>
  <pageMargins left="0.7" right="0.7" top="0.75" bottom="0.75" header="0.3" footer="0.3"/>
  <pageSetup paperSize="9" orientation="portrait" r:id="rId1"/>
  <headerFooter>
    <oddFooter>&amp;C&amp;1#&amp;"Arial Black"&amp;10&amp;K000000OFFICIAL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A9345-4421-42B3-B80D-8AA694DFDB82}">
  <dimension ref="A1:D32"/>
  <sheetViews>
    <sheetView workbookViewId="0"/>
  </sheetViews>
  <sheetFormatPr defaultRowHeight="14.5" x14ac:dyDescent="0.35"/>
  <cols>
    <col min="1" max="1" width="51.26953125" customWidth="1"/>
  </cols>
  <sheetData>
    <row r="1" spans="1:4" x14ac:dyDescent="0.35">
      <c r="A1" s="2" t="s">
        <v>958</v>
      </c>
    </row>
    <row r="2" spans="1:4" ht="21" x14ac:dyDescent="0.35">
      <c r="A2" s="3"/>
      <c r="B2" s="4" t="s">
        <v>57</v>
      </c>
      <c r="C2" s="10" t="s">
        <v>55</v>
      </c>
      <c r="D2" s="13" t="s">
        <v>56</v>
      </c>
    </row>
    <row r="3" spans="1:4" x14ac:dyDescent="0.35">
      <c r="A3" s="5" t="s">
        <v>58</v>
      </c>
      <c r="B3" s="5"/>
      <c r="C3" s="5"/>
      <c r="D3" s="5"/>
    </row>
    <row r="4" spans="1:4" x14ac:dyDescent="0.35">
      <c r="A4" s="16" t="s">
        <v>59</v>
      </c>
      <c r="B4" s="16"/>
      <c r="C4" s="16"/>
      <c r="D4" s="16"/>
    </row>
    <row r="5" spans="1:4" x14ac:dyDescent="0.35">
      <c r="A5" s="6" t="s">
        <v>60</v>
      </c>
      <c r="B5" s="8" t="s">
        <v>61</v>
      </c>
      <c r="C5" s="11">
        <v>597.70000000000005</v>
      </c>
      <c r="D5" s="14">
        <v>799.9</v>
      </c>
    </row>
    <row r="6" spans="1:4" x14ac:dyDescent="0.35">
      <c r="A6" s="6" t="s">
        <v>62</v>
      </c>
      <c r="B6" s="8" t="s">
        <v>63</v>
      </c>
      <c r="C6" s="11">
        <v>4244.6000000000013</v>
      </c>
      <c r="D6" s="14">
        <v>3369.7999999999997</v>
      </c>
    </row>
    <row r="7" spans="1:4" x14ac:dyDescent="0.35">
      <c r="A7" s="6" t="s">
        <v>64</v>
      </c>
      <c r="B7" s="8" t="s">
        <v>65</v>
      </c>
      <c r="C7" s="11">
        <v>389.49999999999994</v>
      </c>
      <c r="D7" s="14">
        <v>94.9</v>
      </c>
    </row>
    <row r="8" spans="1:4" x14ac:dyDescent="0.35">
      <c r="A8" s="6" t="s">
        <v>66</v>
      </c>
      <c r="B8" s="8" t="s">
        <v>67</v>
      </c>
      <c r="C8" s="11">
        <v>0</v>
      </c>
      <c r="D8" s="14">
        <v>100</v>
      </c>
    </row>
    <row r="9" spans="1:4" x14ac:dyDescent="0.35">
      <c r="A9" s="9" t="s">
        <v>68</v>
      </c>
      <c r="B9" s="9"/>
      <c r="C9" s="12">
        <v>5231.8000000000011</v>
      </c>
      <c r="D9" s="15">
        <v>4364.5999999999995</v>
      </c>
    </row>
    <row r="10" spans="1:4" x14ac:dyDescent="0.35">
      <c r="A10" s="9" t="s">
        <v>69</v>
      </c>
      <c r="B10" s="9"/>
      <c r="C10" s="12"/>
      <c r="D10" s="15"/>
    </row>
    <row r="11" spans="1:4" x14ac:dyDescent="0.35">
      <c r="A11" s="6" t="s">
        <v>70</v>
      </c>
      <c r="B11" s="8" t="s">
        <v>71</v>
      </c>
      <c r="C11" s="11">
        <v>411.8</v>
      </c>
      <c r="D11" s="14">
        <v>0</v>
      </c>
    </row>
    <row r="12" spans="1:4" x14ac:dyDescent="0.35">
      <c r="A12" s="6" t="s">
        <v>72</v>
      </c>
      <c r="B12" s="8" t="s">
        <v>73</v>
      </c>
      <c r="C12" s="11">
        <v>9.1</v>
      </c>
      <c r="D12" s="14">
        <v>31.2</v>
      </c>
    </row>
    <row r="13" spans="1:4" x14ac:dyDescent="0.35">
      <c r="A13" s="6" t="s">
        <v>74</v>
      </c>
      <c r="B13" s="8" t="s">
        <v>75</v>
      </c>
      <c r="C13" s="11">
        <v>28792.6</v>
      </c>
      <c r="D13" s="14">
        <v>28818.199999999997</v>
      </c>
    </row>
    <row r="14" spans="1:4" x14ac:dyDescent="0.35">
      <c r="A14" s="6" t="s">
        <v>76</v>
      </c>
      <c r="B14" s="8" t="s">
        <v>77</v>
      </c>
      <c r="C14" s="11">
        <v>134.40000000000003</v>
      </c>
      <c r="D14" s="14">
        <v>108.40000000000002</v>
      </c>
    </row>
    <row r="15" spans="1:4" x14ac:dyDescent="0.35">
      <c r="A15" s="6" t="s">
        <v>78</v>
      </c>
      <c r="B15" s="8" t="s">
        <v>79</v>
      </c>
      <c r="C15" s="11">
        <v>0</v>
      </c>
      <c r="D15" s="14">
        <v>35</v>
      </c>
    </row>
    <row r="16" spans="1:4" x14ac:dyDescent="0.35">
      <c r="A16" s="6" t="s">
        <v>80</v>
      </c>
      <c r="B16" s="8" t="s">
        <v>81</v>
      </c>
      <c r="C16" s="11">
        <v>286.19999999999993</v>
      </c>
      <c r="D16" s="14">
        <v>15.1</v>
      </c>
    </row>
    <row r="17" spans="1:4" x14ac:dyDescent="0.35">
      <c r="A17" s="9" t="s">
        <v>82</v>
      </c>
      <c r="B17" s="9"/>
      <c r="C17" s="12">
        <v>29634.100000000002</v>
      </c>
      <c r="D17" s="15">
        <v>29007.8</v>
      </c>
    </row>
    <row r="18" spans="1:4" x14ac:dyDescent="0.35">
      <c r="A18" s="9" t="s">
        <v>83</v>
      </c>
      <c r="B18" s="9"/>
      <c r="C18" s="12">
        <v>34865.9</v>
      </c>
      <c r="D18" s="15">
        <v>33372.5</v>
      </c>
    </row>
    <row r="19" spans="1:4" x14ac:dyDescent="0.35">
      <c r="A19" s="16" t="s">
        <v>84</v>
      </c>
      <c r="B19" s="16"/>
      <c r="C19" s="16"/>
      <c r="D19" s="16"/>
    </row>
    <row r="20" spans="1:4" x14ac:dyDescent="0.35">
      <c r="A20" s="6" t="s">
        <v>85</v>
      </c>
      <c r="B20" s="8" t="s">
        <v>86</v>
      </c>
      <c r="C20" s="11">
        <v>1847.1999999999998</v>
      </c>
      <c r="D20" s="14">
        <v>1513.7</v>
      </c>
    </row>
    <row r="21" spans="1:4" x14ac:dyDescent="0.35">
      <c r="A21" s="6" t="s">
        <v>87</v>
      </c>
      <c r="B21" s="8" t="s">
        <v>88</v>
      </c>
      <c r="C21" s="11">
        <v>472.6</v>
      </c>
      <c r="D21" s="14">
        <v>112.79999999999995</v>
      </c>
    </row>
    <row r="22" spans="1:4" x14ac:dyDescent="0.35">
      <c r="A22" s="6" t="s">
        <v>89</v>
      </c>
      <c r="B22" s="8" t="s">
        <v>52</v>
      </c>
      <c r="C22" s="11">
        <v>484.00000000000006</v>
      </c>
      <c r="D22" s="14">
        <v>455</v>
      </c>
    </row>
    <row r="23" spans="1:4" x14ac:dyDescent="0.35">
      <c r="A23" s="6" t="s">
        <v>90</v>
      </c>
      <c r="B23" s="8" t="s">
        <v>91</v>
      </c>
      <c r="C23" s="11">
        <v>124.89999999999999</v>
      </c>
      <c r="D23" s="14">
        <v>95.9</v>
      </c>
    </row>
    <row r="24" spans="1:4" x14ac:dyDescent="0.35">
      <c r="A24" s="9" t="s">
        <v>92</v>
      </c>
      <c r="B24" s="9"/>
      <c r="C24" s="12">
        <v>2928.7</v>
      </c>
      <c r="D24" s="15">
        <v>2177.4</v>
      </c>
    </row>
    <row r="25" spans="1:4" x14ac:dyDescent="0.35">
      <c r="A25" s="9" t="s">
        <v>93</v>
      </c>
      <c r="B25" s="9"/>
      <c r="C25" s="12">
        <v>31937.200000000001</v>
      </c>
      <c r="D25" s="15">
        <v>31195</v>
      </c>
    </row>
    <row r="26" spans="1:4" x14ac:dyDescent="0.35">
      <c r="A26" s="16" t="s">
        <v>94</v>
      </c>
      <c r="B26" s="16"/>
      <c r="C26" s="16"/>
      <c r="D26" s="16"/>
    </row>
    <row r="27" spans="1:4" x14ac:dyDescent="0.35">
      <c r="A27" s="6" t="s">
        <v>95</v>
      </c>
      <c r="B27" s="8" t="s">
        <v>24</v>
      </c>
      <c r="C27" s="11">
        <v>2144.9899999999989</v>
      </c>
      <c r="D27" s="14">
        <v>1599.2700000000068</v>
      </c>
    </row>
    <row r="28" spans="1:4" x14ac:dyDescent="0.35">
      <c r="A28" s="6" t="s">
        <v>96</v>
      </c>
      <c r="B28" s="8" t="s">
        <v>50</v>
      </c>
      <c r="C28" s="11">
        <v>7377.2000000000007</v>
      </c>
      <c r="D28" s="14">
        <v>7396.4000000000005</v>
      </c>
    </row>
    <row r="29" spans="1:4" x14ac:dyDescent="0.35">
      <c r="A29" s="6" t="s">
        <v>97</v>
      </c>
      <c r="B29" s="8"/>
      <c r="C29" s="11">
        <v>22414.997249789998</v>
      </c>
      <c r="D29" s="14">
        <v>22199.297249790001</v>
      </c>
    </row>
    <row r="30" spans="1:4" x14ac:dyDescent="0.35">
      <c r="A30" s="9" t="s">
        <v>98</v>
      </c>
      <c r="B30" s="9"/>
      <c r="C30" s="12">
        <v>31937.187249789997</v>
      </c>
      <c r="D30" s="15">
        <v>31194.96724979001</v>
      </c>
    </row>
    <row r="32" spans="1:4" ht="20" x14ac:dyDescent="0.35">
      <c r="A32" s="162" t="s">
        <v>1002</v>
      </c>
    </row>
  </sheetData>
  <pageMargins left="0.7" right="0.7" top="0.75" bottom="0.75" header="0.3" footer="0.3"/>
  <pageSetup paperSize="9" orientation="portrait" r:id="rId1"/>
  <headerFooter>
    <oddFooter>&amp;C&amp;1#&amp;"Arial Black"&amp;10&amp;K000000OFFICIAL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5DE1B-1DAA-4222-9004-A6050519E3E4}">
  <dimension ref="A1:S32"/>
  <sheetViews>
    <sheetView zoomScale="110" zoomScaleNormal="110" workbookViewId="0"/>
  </sheetViews>
  <sheetFormatPr defaultRowHeight="14.5" x14ac:dyDescent="0.35"/>
  <cols>
    <col min="1" max="1" width="46.26953125" customWidth="1"/>
  </cols>
  <sheetData>
    <row r="1" spans="1:19" x14ac:dyDescent="0.35">
      <c r="A1" s="2" t="s">
        <v>431</v>
      </c>
      <c r="B1" s="75"/>
      <c r="C1" s="75"/>
      <c r="D1" s="75"/>
      <c r="E1" s="75"/>
      <c r="F1" s="75"/>
      <c r="G1" s="75"/>
      <c r="H1" s="75"/>
      <c r="I1" s="75"/>
      <c r="J1" s="75"/>
      <c r="K1" s="75"/>
      <c r="L1" s="75"/>
      <c r="M1" s="75"/>
      <c r="N1" s="75"/>
      <c r="O1" s="75"/>
      <c r="P1" s="75"/>
      <c r="Q1" s="75"/>
      <c r="R1" s="75"/>
      <c r="S1" s="75"/>
    </row>
    <row r="2" spans="1:19" ht="28.5" x14ac:dyDescent="0.35">
      <c r="A2" s="66" t="s">
        <v>432</v>
      </c>
      <c r="B2" s="67" t="s">
        <v>433</v>
      </c>
      <c r="C2" s="67" t="s">
        <v>434</v>
      </c>
      <c r="D2" s="67" t="s">
        <v>435</v>
      </c>
      <c r="E2" s="67" t="s">
        <v>436</v>
      </c>
      <c r="F2" s="67" t="s">
        <v>437</v>
      </c>
      <c r="G2" s="67" t="s">
        <v>438</v>
      </c>
      <c r="H2" s="67" t="s">
        <v>439</v>
      </c>
      <c r="I2" s="67" t="s">
        <v>440</v>
      </c>
      <c r="J2" s="67" t="s">
        <v>441</v>
      </c>
      <c r="K2" s="67" t="s">
        <v>442</v>
      </c>
      <c r="L2" s="67" t="s">
        <v>443</v>
      </c>
      <c r="M2" s="67" t="s">
        <v>444</v>
      </c>
      <c r="N2" s="67" t="s">
        <v>445</v>
      </c>
      <c r="O2" s="67" t="s">
        <v>446</v>
      </c>
      <c r="P2" s="67" t="s">
        <v>447</v>
      </c>
      <c r="Q2" s="67" t="s">
        <v>448</v>
      </c>
      <c r="R2" s="67" t="s">
        <v>449</v>
      </c>
      <c r="S2" s="67" t="s">
        <v>450</v>
      </c>
    </row>
    <row r="3" spans="1:19" x14ac:dyDescent="0.35">
      <c r="A3" s="68" t="s">
        <v>425</v>
      </c>
      <c r="B3" s="68"/>
      <c r="C3" s="68"/>
      <c r="D3" s="68"/>
      <c r="E3" s="68"/>
      <c r="F3" s="68"/>
      <c r="G3" s="68"/>
      <c r="H3" s="68"/>
      <c r="I3" s="68"/>
      <c r="J3" s="68"/>
      <c r="K3" s="68"/>
      <c r="L3" s="68"/>
      <c r="M3" s="68"/>
      <c r="N3" s="68"/>
      <c r="O3" s="68"/>
      <c r="P3" s="68"/>
      <c r="Q3" s="68"/>
      <c r="R3" s="68"/>
      <c r="S3" s="68"/>
    </row>
    <row r="4" spans="1:19" x14ac:dyDescent="0.35">
      <c r="A4" s="69" t="s">
        <v>2</v>
      </c>
      <c r="B4" s="70">
        <v>7273</v>
      </c>
      <c r="C4" s="70">
        <v>747.4</v>
      </c>
      <c r="D4" s="70">
        <v>961</v>
      </c>
      <c r="E4" s="70">
        <v>513.4</v>
      </c>
      <c r="F4" s="70">
        <v>473.8</v>
      </c>
      <c r="G4" s="70">
        <v>336.4</v>
      </c>
      <c r="H4" s="70">
        <v>275</v>
      </c>
      <c r="I4" s="70">
        <v>175.8</v>
      </c>
      <c r="J4" s="70">
        <v>2175.6</v>
      </c>
      <c r="K4" s="70">
        <v>1604.9</v>
      </c>
      <c r="L4" s="70">
        <v>737.4</v>
      </c>
      <c r="M4" s="70">
        <v>152.6</v>
      </c>
      <c r="N4" s="70">
        <v>18.600000000000001</v>
      </c>
      <c r="O4" s="70">
        <v>119.2</v>
      </c>
      <c r="P4" s="70">
        <v>618.79999999999995</v>
      </c>
      <c r="Q4" s="70" t="s">
        <v>451</v>
      </c>
      <c r="R4" s="70" t="s">
        <v>451</v>
      </c>
      <c r="S4" s="70">
        <v>16182.899999999998</v>
      </c>
    </row>
    <row r="5" spans="1:19" x14ac:dyDescent="0.35">
      <c r="A5" s="69" t="s">
        <v>4</v>
      </c>
      <c r="B5" s="70">
        <v>1230.4000000000001</v>
      </c>
      <c r="C5" s="70">
        <v>62.6</v>
      </c>
      <c r="D5" s="70">
        <v>45.3</v>
      </c>
      <c r="E5" s="70">
        <v>26.6</v>
      </c>
      <c r="F5" s="70">
        <v>52.4</v>
      </c>
      <c r="G5" s="70">
        <v>9.5</v>
      </c>
      <c r="H5" s="70">
        <v>14.1</v>
      </c>
      <c r="I5" s="70">
        <v>8.3000000000000007</v>
      </c>
      <c r="J5" s="70">
        <v>63.9</v>
      </c>
      <c r="K5" s="70" t="s">
        <v>451</v>
      </c>
      <c r="L5" s="70" t="s">
        <v>451</v>
      </c>
      <c r="M5" s="70">
        <v>0.3</v>
      </c>
      <c r="N5" s="70" t="s">
        <v>451</v>
      </c>
      <c r="O5" s="70" t="s">
        <v>451</v>
      </c>
      <c r="P5" s="70" t="s">
        <v>451</v>
      </c>
      <c r="Q5" s="70" t="s">
        <v>451</v>
      </c>
      <c r="R5" s="70" t="s">
        <v>451</v>
      </c>
      <c r="S5" s="70">
        <v>1513.3999999999999</v>
      </c>
    </row>
    <row r="6" spans="1:19" x14ac:dyDescent="0.35">
      <c r="A6" s="69" t="s">
        <v>426</v>
      </c>
      <c r="B6" s="70" t="s">
        <v>451</v>
      </c>
      <c r="C6" s="70" t="s">
        <v>451</v>
      </c>
      <c r="D6" s="70" t="s">
        <v>451</v>
      </c>
      <c r="E6" s="70" t="s">
        <v>451</v>
      </c>
      <c r="F6" s="70" t="s">
        <v>451</v>
      </c>
      <c r="G6" s="70" t="s">
        <v>451</v>
      </c>
      <c r="H6" s="70" t="s">
        <v>451</v>
      </c>
      <c r="I6" s="70" t="s">
        <v>451</v>
      </c>
      <c r="J6" s="70" t="s">
        <v>451</v>
      </c>
      <c r="K6" s="70" t="s">
        <v>451</v>
      </c>
      <c r="L6" s="70" t="s">
        <v>451</v>
      </c>
      <c r="M6" s="70" t="s">
        <v>451</v>
      </c>
      <c r="N6" s="70" t="s">
        <v>451</v>
      </c>
      <c r="O6" s="70" t="s">
        <v>451</v>
      </c>
      <c r="P6" s="70">
        <v>13.2</v>
      </c>
      <c r="Q6" s="70" t="s">
        <v>451</v>
      </c>
      <c r="R6" s="70" t="s">
        <v>451</v>
      </c>
      <c r="S6" s="70">
        <v>13.2</v>
      </c>
    </row>
    <row r="7" spans="1:19" x14ac:dyDescent="0.35">
      <c r="A7" s="69" t="s">
        <v>7</v>
      </c>
      <c r="B7" s="70" t="s">
        <v>451</v>
      </c>
      <c r="C7" s="70" t="s">
        <v>451</v>
      </c>
      <c r="D7" s="70" t="s">
        <v>451</v>
      </c>
      <c r="E7" s="70" t="s">
        <v>451</v>
      </c>
      <c r="F7" s="70" t="s">
        <v>451</v>
      </c>
      <c r="G7" s="70" t="s">
        <v>451</v>
      </c>
      <c r="H7" s="70" t="s">
        <v>451</v>
      </c>
      <c r="I7" s="70" t="s">
        <v>451</v>
      </c>
      <c r="J7" s="70" t="s">
        <v>451</v>
      </c>
      <c r="K7" s="70" t="s">
        <v>451</v>
      </c>
      <c r="L7" s="70" t="s">
        <v>451</v>
      </c>
      <c r="M7" s="70" t="s">
        <v>451</v>
      </c>
      <c r="N7" s="70" t="s">
        <v>451</v>
      </c>
      <c r="O7" s="70" t="s">
        <v>451</v>
      </c>
      <c r="P7" s="70">
        <v>491.1</v>
      </c>
      <c r="Q7" s="70" t="s">
        <v>451</v>
      </c>
      <c r="R7" s="70" t="s">
        <v>451</v>
      </c>
      <c r="S7" s="70">
        <v>491.1</v>
      </c>
    </row>
    <row r="8" spans="1:19" x14ac:dyDescent="0.35">
      <c r="A8" s="69" t="s">
        <v>9</v>
      </c>
      <c r="B8" s="70">
        <v>416.8</v>
      </c>
      <c r="C8" s="70">
        <v>5.7</v>
      </c>
      <c r="D8" s="70">
        <v>400.9</v>
      </c>
      <c r="E8" s="70">
        <v>0.9</v>
      </c>
      <c r="F8" s="70" t="s">
        <v>451</v>
      </c>
      <c r="G8" s="70">
        <v>92.1</v>
      </c>
      <c r="H8" s="70">
        <v>147.5</v>
      </c>
      <c r="I8" s="70">
        <v>87.3</v>
      </c>
      <c r="J8" s="70">
        <v>4.4000000000000004</v>
      </c>
      <c r="K8" s="70">
        <v>9.6</v>
      </c>
      <c r="L8" s="70" t="s">
        <v>451</v>
      </c>
      <c r="M8" s="70">
        <v>2.2000000000000002</v>
      </c>
      <c r="N8" s="70" t="s">
        <v>451</v>
      </c>
      <c r="O8" s="70">
        <v>18.8</v>
      </c>
      <c r="P8" s="70">
        <v>11.4</v>
      </c>
      <c r="Q8" s="70">
        <v>2.4</v>
      </c>
      <c r="R8" s="70">
        <v>-9.5</v>
      </c>
      <c r="S8" s="70">
        <v>1190.6000000000001</v>
      </c>
    </row>
    <row r="9" spans="1:19" x14ac:dyDescent="0.35">
      <c r="A9" s="69" t="s">
        <v>13</v>
      </c>
      <c r="B9" s="70">
        <v>6.5</v>
      </c>
      <c r="C9" s="70" t="s">
        <v>451</v>
      </c>
      <c r="D9" s="70" t="s">
        <v>451</v>
      </c>
      <c r="E9" s="70" t="s">
        <v>451</v>
      </c>
      <c r="F9" s="70" t="s">
        <v>451</v>
      </c>
      <c r="G9" s="70">
        <v>0.1</v>
      </c>
      <c r="H9" s="70">
        <v>1.5</v>
      </c>
      <c r="I9" s="70" t="s">
        <v>451</v>
      </c>
      <c r="J9" s="70">
        <v>0.5</v>
      </c>
      <c r="K9" s="70">
        <v>0.8</v>
      </c>
      <c r="L9" s="70" t="s">
        <v>451</v>
      </c>
      <c r="M9" s="70">
        <v>2.8</v>
      </c>
      <c r="N9" s="70" t="s">
        <v>451</v>
      </c>
      <c r="O9" s="70" t="s">
        <v>451</v>
      </c>
      <c r="P9" s="70">
        <v>3.5</v>
      </c>
      <c r="Q9" s="70" t="s">
        <v>451</v>
      </c>
      <c r="R9" s="70" t="s">
        <v>451</v>
      </c>
      <c r="S9" s="70">
        <v>15.7</v>
      </c>
    </row>
    <row r="10" spans="1:19" ht="18" x14ac:dyDescent="0.35">
      <c r="A10" s="69" t="s">
        <v>11</v>
      </c>
      <c r="B10" s="70">
        <v>2.4</v>
      </c>
      <c r="C10" s="70" t="s">
        <v>451</v>
      </c>
      <c r="D10" s="70" t="s">
        <v>451</v>
      </c>
      <c r="E10" s="70" t="s">
        <v>451</v>
      </c>
      <c r="F10" s="70" t="s">
        <v>451</v>
      </c>
      <c r="G10" s="70" t="s">
        <v>451</v>
      </c>
      <c r="H10" s="70" t="s">
        <v>451</v>
      </c>
      <c r="I10" s="70" t="s">
        <v>451</v>
      </c>
      <c r="J10" s="70">
        <v>0.2</v>
      </c>
      <c r="K10" s="70" t="s">
        <v>451</v>
      </c>
      <c r="L10" s="70" t="s">
        <v>451</v>
      </c>
      <c r="M10" s="70" t="s">
        <v>451</v>
      </c>
      <c r="N10" s="70" t="s">
        <v>451</v>
      </c>
      <c r="O10" s="70" t="s">
        <v>451</v>
      </c>
      <c r="P10" s="70">
        <v>7.5</v>
      </c>
      <c r="Q10" s="70" t="s">
        <v>451</v>
      </c>
      <c r="R10" s="70" t="s">
        <v>451</v>
      </c>
      <c r="S10" s="70">
        <v>10.1</v>
      </c>
    </row>
    <row r="11" spans="1:19" x14ac:dyDescent="0.35">
      <c r="A11" s="71" t="s">
        <v>15</v>
      </c>
      <c r="B11" s="72">
        <v>8929.0999999999985</v>
      </c>
      <c r="C11" s="72">
        <v>815.7</v>
      </c>
      <c r="D11" s="72">
        <v>1407.1999999999998</v>
      </c>
      <c r="E11" s="72">
        <v>540.9</v>
      </c>
      <c r="F11" s="72">
        <v>526.20000000000005</v>
      </c>
      <c r="G11" s="72">
        <v>438.1</v>
      </c>
      <c r="H11" s="72">
        <v>438.1</v>
      </c>
      <c r="I11" s="72">
        <v>271.40000000000003</v>
      </c>
      <c r="J11" s="72">
        <v>2244.6</v>
      </c>
      <c r="K11" s="72">
        <v>1615.3</v>
      </c>
      <c r="L11" s="72">
        <v>737.4</v>
      </c>
      <c r="M11" s="72">
        <v>157.9</v>
      </c>
      <c r="N11" s="72">
        <v>18.600000000000001</v>
      </c>
      <c r="O11" s="72">
        <v>138</v>
      </c>
      <c r="P11" s="72">
        <v>1145.7</v>
      </c>
      <c r="Q11" s="72">
        <v>2.4</v>
      </c>
      <c r="R11" s="72">
        <v>-9.5</v>
      </c>
      <c r="S11" s="72">
        <v>19416.999999999996</v>
      </c>
    </row>
    <row r="12" spans="1:19" x14ac:dyDescent="0.35">
      <c r="A12" s="68" t="s">
        <v>16</v>
      </c>
      <c r="B12" s="68"/>
      <c r="C12" s="68"/>
      <c r="D12" s="68"/>
      <c r="E12" s="68"/>
      <c r="F12" s="68"/>
      <c r="G12" s="68"/>
      <c r="H12" s="68"/>
      <c r="I12" s="68"/>
      <c r="J12" s="68"/>
      <c r="K12" s="68"/>
      <c r="L12" s="68"/>
      <c r="M12" s="68"/>
      <c r="N12" s="68"/>
      <c r="O12" s="68"/>
      <c r="P12" s="68"/>
      <c r="Q12" s="68"/>
      <c r="R12" s="68"/>
      <c r="S12" s="68"/>
    </row>
    <row r="13" spans="1:19" x14ac:dyDescent="0.35">
      <c r="A13" s="69" t="s">
        <v>17</v>
      </c>
      <c r="B13" s="70">
        <v>146.6</v>
      </c>
      <c r="C13" s="70">
        <v>2</v>
      </c>
      <c r="D13" s="70">
        <v>38.1</v>
      </c>
      <c r="E13" s="70">
        <v>7.4</v>
      </c>
      <c r="F13" s="70">
        <v>21.5</v>
      </c>
      <c r="G13" s="70">
        <v>8.6999999999999993</v>
      </c>
      <c r="H13" s="70">
        <v>56.1</v>
      </c>
      <c r="I13" s="70">
        <v>13.6</v>
      </c>
      <c r="J13" s="70">
        <v>616.9</v>
      </c>
      <c r="K13" s="70">
        <v>391.8</v>
      </c>
      <c r="L13" s="70">
        <v>9.6999999999999993</v>
      </c>
      <c r="M13" s="70">
        <v>13.8</v>
      </c>
      <c r="N13" s="70">
        <v>4.0999999999999996</v>
      </c>
      <c r="O13" s="70">
        <v>33.1</v>
      </c>
      <c r="P13" s="70">
        <v>114.6</v>
      </c>
      <c r="Q13" s="70">
        <v>1.6</v>
      </c>
      <c r="R13" s="70" t="s">
        <v>451</v>
      </c>
      <c r="S13" s="70">
        <v>1479.6999999999996</v>
      </c>
    </row>
    <row r="14" spans="1:19" x14ac:dyDescent="0.35">
      <c r="A14" s="69" t="s">
        <v>19</v>
      </c>
      <c r="B14" s="70">
        <v>14.2</v>
      </c>
      <c r="C14" s="70" t="s">
        <v>451</v>
      </c>
      <c r="D14" s="70">
        <v>10.5</v>
      </c>
      <c r="E14" s="70">
        <v>0.9</v>
      </c>
      <c r="F14" s="70">
        <v>1.8</v>
      </c>
      <c r="G14" s="70" t="s">
        <v>451</v>
      </c>
      <c r="H14" s="70">
        <v>1.5</v>
      </c>
      <c r="I14" s="70">
        <v>0.3</v>
      </c>
      <c r="J14" s="70">
        <v>14.3</v>
      </c>
      <c r="K14" s="70">
        <v>10.7</v>
      </c>
      <c r="L14" s="70" t="s">
        <v>451</v>
      </c>
      <c r="M14" s="70">
        <v>0.6</v>
      </c>
      <c r="N14" s="70" t="s">
        <v>451</v>
      </c>
      <c r="O14" s="70">
        <v>5</v>
      </c>
      <c r="P14" s="70">
        <v>280.60000000000002</v>
      </c>
      <c r="Q14" s="70">
        <v>0.2</v>
      </c>
      <c r="R14" s="70" t="s">
        <v>451</v>
      </c>
      <c r="S14" s="70">
        <v>340.5</v>
      </c>
    </row>
    <row r="15" spans="1:19" x14ac:dyDescent="0.35">
      <c r="A15" s="69" t="s">
        <v>21</v>
      </c>
      <c r="B15" s="70" t="s">
        <v>451</v>
      </c>
      <c r="C15" s="70" t="s">
        <v>451</v>
      </c>
      <c r="D15" s="70" t="s">
        <v>451</v>
      </c>
      <c r="E15" s="70" t="s">
        <v>451</v>
      </c>
      <c r="F15" s="70" t="s">
        <v>451</v>
      </c>
      <c r="G15" s="70" t="s">
        <v>451</v>
      </c>
      <c r="H15" s="70" t="s">
        <v>451</v>
      </c>
      <c r="I15" s="70" t="s">
        <v>451</v>
      </c>
      <c r="J15" s="70">
        <v>0.2</v>
      </c>
      <c r="K15" s="70">
        <v>0.4</v>
      </c>
      <c r="L15" s="70" t="s">
        <v>451</v>
      </c>
      <c r="M15" s="70" t="s">
        <v>451</v>
      </c>
      <c r="N15" s="70" t="s">
        <v>451</v>
      </c>
      <c r="O15" s="70" t="s">
        <v>451</v>
      </c>
      <c r="P15" s="70" t="s">
        <v>451</v>
      </c>
      <c r="Q15" s="70" t="s">
        <v>451</v>
      </c>
      <c r="R15" s="70" t="s">
        <v>451</v>
      </c>
      <c r="S15" s="70">
        <v>0.60000000000000009</v>
      </c>
    </row>
    <row r="16" spans="1:19" x14ac:dyDescent="0.35">
      <c r="A16" s="69" t="s">
        <v>23</v>
      </c>
      <c r="B16" s="70">
        <v>0.4</v>
      </c>
      <c r="C16" s="70" t="s">
        <v>451</v>
      </c>
      <c r="D16" s="70">
        <v>0.2</v>
      </c>
      <c r="E16" s="70" t="s">
        <v>451</v>
      </c>
      <c r="F16" s="70" t="s">
        <v>451</v>
      </c>
      <c r="G16" s="70" t="s">
        <v>451</v>
      </c>
      <c r="H16" s="70" t="s">
        <v>451</v>
      </c>
      <c r="I16" s="70">
        <v>0.1</v>
      </c>
      <c r="J16" s="70">
        <v>12.4</v>
      </c>
      <c r="K16" s="70">
        <v>5.6</v>
      </c>
      <c r="L16" s="70" t="s">
        <v>451</v>
      </c>
      <c r="M16" s="70" t="s">
        <v>451</v>
      </c>
      <c r="N16" s="70" t="s">
        <v>451</v>
      </c>
      <c r="O16" s="70" t="s">
        <v>451</v>
      </c>
      <c r="P16" s="70">
        <v>212.7</v>
      </c>
      <c r="Q16" s="70" t="s">
        <v>451</v>
      </c>
      <c r="R16" s="70" t="s">
        <v>451</v>
      </c>
      <c r="S16" s="70">
        <v>231.49999999999997</v>
      </c>
    </row>
    <row r="17" spans="1:19" ht="18" x14ac:dyDescent="0.35">
      <c r="A17" s="69" t="s">
        <v>29</v>
      </c>
      <c r="B17" s="70" t="s">
        <v>451</v>
      </c>
      <c r="C17" s="70" t="s">
        <v>451</v>
      </c>
      <c r="D17" s="70" t="s">
        <v>451</v>
      </c>
      <c r="E17" s="70" t="s">
        <v>451</v>
      </c>
      <c r="F17" s="70" t="s">
        <v>451</v>
      </c>
      <c r="G17" s="70" t="s">
        <v>451</v>
      </c>
      <c r="H17" s="70" t="s">
        <v>451</v>
      </c>
      <c r="I17" s="70" t="s">
        <v>451</v>
      </c>
      <c r="J17" s="70">
        <v>5</v>
      </c>
      <c r="K17" s="70" t="s">
        <v>451</v>
      </c>
      <c r="L17" s="70" t="s">
        <v>451</v>
      </c>
      <c r="M17" s="70" t="s">
        <v>451</v>
      </c>
      <c r="N17" s="70" t="s">
        <v>451</v>
      </c>
      <c r="O17" s="70" t="s">
        <v>451</v>
      </c>
      <c r="P17" s="70">
        <v>116.2</v>
      </c>
      <c r="Q17" s="70" t="s">
        <v>451</v>
      </c>
      <c r="R17" s="70" t="s">
        <v>451</v>
      </c>
      <c r="S17" s="70">
        <v>121.3</v>
      </c>
    </row>
    <row r="18" spans="1:19" x14ac:dyDescent="0.35">
      <c r="A18" s="69" t="s">
        <v>427</v>
      </c>
      <c r="B18" s="70">
        <v>154.5</v>
      </c>
      <c r="C18" s="70">
        <v>1.7</v>
      </c>
      <c r="D18" s="70">
        <v>13.2</v>
      </c>
      <c r="E18" s="70">
        <v>15.2</v>
      </c>
      <c r="F18" s="70">
        <v>10.7</v>
      </c>
      <c r="G18" s="70">
        <v>2.5</v>
      </c>
      <c r="H18" s="70">
        <v>52.4</v>
      </c>
      <c r="I18" s="70">
        <v>8.1</v>
      </c>
      <c r="J18" s="70">
        <v>126.8</v>
      </c>
      <c r="K18" s="70">
        <v>140.4</v>
      </c>
      <c r="L18" s="70">
        <v>4</v>
      </c>
      <c r="M18" s="70">
        <v>4.5</v>
      </c>
      <c r="N18" s="70">
        <v>7.2</v>
      </c>
      <c r="O18" s="70">
        <v>23.3</v>
      </c>
      <c r="P18" s="70">
        <v>45.8</v>
      </c>
      <c r="Q18" s="70">
        <v>0.9</v>
      </c>
      <c r="R18" s="70" t="s">
        <v>451</v>
      </c>
      <c r="S18" s="70">
        <v>611.29999999999995</v>
      </c>
    </row>
    <row r="19" spans="1:19" x14ac:dyDescent="0.35">
      <c r="A19" s="69" t="s">
        <v>428</v>
      </c>
      <c r="B19" s="70">
        <v>7480</v>
      </c>
      <c r="C19" s="70">
        <v>792.1</v>
      </c>
      <c r="D19" s="70">
        <v>1263.0999999999999</v>
      </c>
      <c r="E19" s="70">
        <v>403.6</v>
      </c>
      <c r="F19" s="70">
        <v>482.7</v>
      </c>
      <c r="G19" s="70">
        <v>369.7</v>
      </c>
      <c r="H19" s="70">
        <v>269.3</v>
      </c>
      <c r="I19" s="70">
        <v>241.1</v>
      </c>
      <c r="J19" s="70">
        <v>1421.7</v>
      </c>
      <c r="K19" s="70">
        <v>1054</v>
      </c>
      <c r="L19" s="70">
        <v>722.7</v>
      </c>
      <c r="M19" s="70">
        <v>147.4</v>
      </c>
      <c r="N19" s="70">
        <v>7.3</v>
      </c>
      <c r="O19" s="70">
        <v>59.9</v>
      </c>
      <c r="P19" s="70">
        <v>426.3</v>
      </c>
      <c r="Q19" s="70" t="s">
        <v>451</v>
      </c>
      <c r="R19" s="70">
        <v>-9.5</v>
      </c>
      <c r="S19" s="70">
        <v>15131.500000000002</v>
      </c>
    </row>
    <row r="20" spans="1:19" x14ac:dyDescent="0.35">
      <c r="A20" s="69" t="s">
        <v>27</v>
      </c>
      <c r="B20" s="70">
        <v>977.2</v>
      </c>
      <c r="C20" s="70">
        <v>26.8</v>
      </c>
      <c r="D20" s="70">
        <v>81.3</v>
      </c>
      <c r="E20" s="70">
        <v>55.6</v>
      </c>
      <c r="F20" s="70">
        <v>26.4</v>
      </c>
      <c r="G20" s="70">
        <v>35.799999999999997</v>
      </c>
      <c r="H20" s="70">
        <v>2.5</v>
      </c>
      <c r="I20" s="70">
        <v>3.6</v>
      </c>
      <c r="J20" s="70">
        <v>39.6</v>
      </c>
      <c r="K20" s="70">
        <v>14.6</v>
      </c>
      <c r="L20" s="70" t="s">
        <v>451</v>
      </c>
      <c r="M20" s="70">
        <v>0.9</v>
      </c>
      <c r="N20" s="70" t="s">
        <v>451</v>
      </c>
      <c r="O20" s="70">
        <v>1.9</v>
      </c>
      <c r="P20" s="70" t="s">
        <v>451</v>
      </c>
      <c r="Q20" s="70" t="s">
        <v>451</v>
      </c>
      <c r="R20" s="70" t="s">
        <v>451</v>
      </c>
      <c r="S20" s="70">
        <v>1265.9999999999998</v>
      </c>
    </row>
    <row r="21" spans="1:19" x14ac:dyDescent="0.35">
      <c r="A21" s="69" t="s">
        <v>33</v>
      </c>
      <c r="B21" s="70" t="s">
        <v>451</v>
      </c>
      <c r="C21" s="70" t="s">
        <v>451</v>
      </c>
      <c r="D21" s="70" t="s">
        <v>451</v>
      </c>
      <c r="E21" s="70" t="s">
        <v>451</v>
      </c>
      <c r="F21" s="70" t="s">
        <v>451</v>
      </c>
      <c r="G21" s="70" t="s">
        <v>451</v>
      </c>
      <c r="H21" s="70" t="s">
        <v>451</v>
      </c>
      <c r="I21" s="70" t="s">
        <v>451</v>
      </c>
      <c r="J21" s="70">
        <v>0.1</v>
      </c>
      <c r="K21" s="70">
        <v>0.1</v>
      </c>
      <c r="L21" s="70" t="s">
        <v>451</v>
      </c>
      <c r="M21" s="70" t="s">
        <v>451</v>
      </c>
      <c r="N21" s="70" t="s">
        <v>451</v>
      </c>
      <c r="O21" s="70" t="s">
        <v>451</v>
      </c>
      <c r="P21" s="70">
        <v>208.9</v>
      </c>
      <c r="Q21" s="70" t="s">
        <v>451</v>
      </c>
      <c r="R21" s="70" t="s">
        <v>451</v>
      </c>
      <c r="S21" s="70">
        <v>209.1</v>
      </c>
    </row>
    <row r="22" spans="1:19" x14ac:dyDescent="0.35">
      <c r="A22" s="71" t="s">
        <v>35</v>
      </c>
      <c r="B22" s="72">
        <v>8772.9</v>
      </c>
      <c r="C22" s="72">
        <v>822.6</v>
      </c>
      <c r="D22" s="72">
        <v>1406.3999999999999</v>
      </c>
      <c r="E22" s="72">
        <v>482.70000000000005</v>
      </c>
      <c r="F22" s="72">
        <v>543.1</v>
      </c>
      <c r="G22" s="72">
        <v>416.7</v>
      </c>
      <c r="H22" s="72">
        <v>381.8</v>
      </c>
      <c r="I22" s="72">
        <v>266.8</v>
      </c>
      <c r="J22" s="72">
        <v>2237</v>
      </c>
      <c r="K22" s="72">
        <v>1617.6999999999998</v>
      </c>
      <c r="L22" s="72">
        <v>736.50000000000011</v>
      </c>
      <c r="M22" s="72">
        <v>167.20000000000002</v>
      </c>
      <c r="N22" s="72">
        <v>18.600000000000001</v>
      </c>
      <c r="O22" s="72">
        <v>123.20000000000002</v>
      </c>
      <c r="P22" s="72">
        <v>1405.1000000000001</v>
      </c>
      <c r="Q22" s="72">
        <v>2.7</v>
      </c>
      <c r="R22" s="72">
        <v>-9.5</v>
      </c>
      <c r="S22" s="72">
        <v>19391.5</v>
      </c>
    </row>
    <row r="23" spans="1:19" x14ac:dyDescent="0.35">
      <c r="A23" s="71" t="s">
        <v>36</v>
      </c>
      <c r="B23" s="72">
        <v>156.19999999999891</v>
      </c>
      <c r="C23" s="72">
        <v>-6.8999999999999773</v>
      </c>
      <c r="D23" s="72">
        <v>0.79999999999995453</v>
      </c>
      <c r="E23" s="72">
        <v>58.09999999999993</v>
      </c>
      <c r="F23" s="72">
        <v>-16.799999999999976</v>
      </c>
      <c r="G23" s="72">
        <v>21.400000000000034</v>
      </c>
      <c r="H23" s="72">
        <v>56.400000000000013</v>
      </c>
      <c r="I23" s="72">
        <v>4.7000000000000224</v>
      </c>
      <c r="J23" s="72">
        <v>7.4999999999999094</v>
      </c>
      <c r="K23" s="72">
        <v>-2.3999999999998636</v>
      </c>
      <c r="L23" s="72">
        <v>0.89999999999986358</v>
      </c>
      <c r="M23" s="72">
        <v>-9.400000000000011</v>
      </c>
      <c r="N23" s="72">
        <v>0</v>
      </c>
      <c r="O23" s="72">
        <v>14.799999999999983</v>
      </c>
      <c r="P23" s="72">
        <v>-259.50000000000011</v>
      </c>
      <c r="Q23" s="72">
        <v>-0.30000000000000027</v>
      </c>
      <c r="R23" s="72">
        <v>0</v>
      </c>
      <c r="S23" s="72">
        <v>25.499999999996362</v>
      </c>
    </row>
    <row r="24" spans="1:19" x14ac:dyDescent="0.35">
      <c r="A24" s="76" t="s">
        <v>37</v>
      </c>
      <c r="B24" s="68"/>
      <c r="C24" s="68"/>
      <c r="D24" s="68"/>
      <c r="E24" s="68"/>
      <c r="F24" s="68"/>
      <c r="G24" s="68"/>
      <c r="H24" s="68"/>
      <c r="I24" s="68"/>
      <c r="J24" s="68"/>
      <c r="K24" s="68"/>
      <c r="L24" s="68"/>
      <c r="M24" s="68"/>
      <c r="N24" s="68"/>
      <c r="O24" s="68"/>
      <c r="P24" s="68"/>
      <c r="Q24" s="68"/>
      <c r="R24" s="68"/>
      <c r="S24" s="68"/>
    </row>
    <row r="25" spans="1:19" x14ac:dyDescent="0.35">
      <c r="A25" s="69" t="s">
        <v>429</v>
      </c>
      <c r="B25" s="70">
        <v>0.1</v>
      </c>
      <c r="C25" s="70" t="s">
        <v>451</v>
      </c>
      <c r="D25" s="70" t="s">
        <v>451</v>
      </c>
      <c r="E25" s="70" t="s">
        <v>451</v>
      </c>
      <c r="F25" s="70" t="s">
        <v>451</v>
      </c>
      <c r="G25" s="70" t="s">
        <v>451</v>
      </c>
      <c r="H25" s="70">
        <v>0.1</v>
      </c>
      <c r="I25" s="70" t="s">
        <v>451</v>
      </c>
      <c r="J25" s="70">
        <v>0.7</v>
      </c>
      <c r="K25" s="70">
        <v>1.1000000000000001</v>
      </c>
      <c r="L25" s="70" t="s">
        <v>451</v>
      </c>
      <c r="M25" s="70" t="s">
        <v>451</v>
      </c>
      <c r="N25" s="70" t="s">
        <v>451</v>
      </c>
      <c r="O25" s="70" t="s">
        <v>451</v>
      </c>
      <c r="P25" s="70">
        <v>-8.6</v>
      </c>
      <c r="Q25" s="70" t="s">
        <v>451</v>
      </c>
      <c r="R25" s="70" t="s">
        <v>451</v>
      </c>
      <c r="S25" s="70">
        <v>-6.5</v>
      </c>
    </row>
    <row r="26" spans="1:19" x14ac:dyDescent="0.35">
      <c r="A26" s="69" t="s">
        <v>430</v>
      </c>
      <c r="B26" s="70">
        <v>0.1</v>
      </c>
      <c r="C26" s="70" t="s">
        <v>451</v>
      </c>
      <c r="D26" s="70" t="s">
        <v>451</v>
      </c>
      <c r="E26" s="70" t="s">
        <v>451</v>
      </c>
      <c r="F26" s="70" t="s">
        <v>451</v>
      </c>
      <c r="G26" s="70" t="s">
        <v>451</v>
      </c>
      <c r="H26" s="70" t="s">
        <v>451</v>
      </c>
      <c r="I26" s="70" t="s">
        <v>451</v>
      </c>
      <c r="J26" s="70">
        <v>0.1</v>
      </c>
      <c r="K26" s="70" t="s">
        <v>451</v>
      </c>
      <c r="L26" s="70" t="s">
        <v>451</v>
      </c>
      <c r="M26" s="70" t="s">
        <v>451</v>
      </c>
      <c r="N26" s="70" t="s">
        <v>451</v>
      </c>
      <c r="O26" s="70" t="s">
        <v>451</v>
      </c>
      <c r="P26" s="70" t="s">
        <v>451</v>
      </c>
      <c r="Q26" s="70" t="s">
        <v>451</v>
      </c>
      <c r="R26" s="70" t="s">
        <v>451</v>
      </c>
      <c r="S26" s="70">
        <v>0.2</v>
      </c>
    </row>
    <row r="27" spans="1:19" x14ac:dyDescent="0.35">
      <c r="A27" s="69" t="s">
        <v>44</v>
      </c>
      <c r="B27" s="70">
        <v>-3</v>
      </c>
      <c r="C27" s="70" t="s">
        <v>451</v>
      </c>
      <c r="D27" s="70">
        <v>-0.8</v>
      </c>
      <c r="E27" s="70">
        <v>-0.6</v>
      </c>
      <c r="F27" s="70">
        <v>-0.3</v>
      </c>
      <c r="G27" s="70">
        <v>-0.2</v>
      </c>
      <c r="H27" s="70">
        <v>-1.2</v>
      </c>
      <c r="I27" s="70">
        <v>-0.2</v>
      </c>
      <c r="J27" s="70">
        <v>-9.6</v>
      </c>
      <c r="K27" s="70">
        <v>-5.9</v>
      </c>
      <c r="L27" s="70">
        <v>-0.1</v>
      </c>
      <c r="M27" s="70">
        <v>-0.1</v>
      </c>
      <c r="N27" s="70" t="s">
        <v>451</v>
      </c>
      <c r="O27" s="70">
        <v>-0.5</v>
      </c>
      <c r="P27" s="70">
        <v>-5.6</v>
      </c>
      <c r="Q27" s="70" t="s">
        <v>451</v>
      </c>
      <c r="R27" s="70" t="s">
        <v>451</v>
      </c>
      <c r="S27" s="70">
        <v>-28.1</v>
      </c>
    </row>
    <row r="28" spans="1:19" x14ac:dyDescent="0.35">
      <c r="A28" s="71" t="s">
        <v>46</v>
      </c>
      <c r="B28" s="72">
        <v>-2.9</v>
      </c>
      <c r="C28" s="72">
        <v>0</v>
      </c>
      <c r="D28" s="72">
        <v>-0.8</v>
      </c>
      <c r="E28" s="72">
        <v>-0.5</v>
      </c>
      <c r="F28" s="72">
        <v>-0.3</v>
      </c>
      <c r="G28" s="72">
        <v>-0.2</v>
      </c>
      <c r="H28" s="72">
        <v>-1.0999999999999999</v>
      </c>
      <c r="I28" s="72">
        <v>-0.2</v>
      </c>
      <c r="J28" s="72">
        <v>-8.7999999999999989</v>
      </c>
      <c r="K28" s="72">
        <v>-4.8000000000000007</v>
      </c>
      <c r="L28" s="72">
        <v>-0.1</v>
      </c>
      <c r="M28" s="72">
        <v>-0.1</v>
      </c>
      <c r="N28" s="72">
        <v>0</v>
      </c>
      <c r="O28" s="72">
        <v>-0.5</v>
      </c>
      <c r="P28" s="72">
        <v>-14.2</v>
      </c>
      <c r="Q28" s="72">
        <v>0</v>
      </c>
      <c r="R28" s="72">
        <v>0</v>
      </c>
      <c r="S28" s="72">
        <v>-34.5</v>
      </c>
    </row>
    <row r="29" spans="1:19" x14ac:dyDescent="0.35">
      <c r="A29" s="71" t="s">
        <v>47</v>
      </c>
      <c r="B29" s="72">
        <v>153.3999999999989</v>
      </c>
      <c r="C29" s="72">
        <v>-6.8999999999999773</v>
      </c>
      <c r="D29" s="72">
        <v>-4.5519144009631418E-14</v>
      </c>
      <c r="E29" s="72">
        <v>57.59999999999993</v>
      </c>
      <c r="F29" s="72">
        <v>-17.099999999999977</v>
      </c>
      <c r="G29" s="72">
        <v>21.200000000000035</v>
      </c>
      <c r="H29" s="72">
        <v>55.300000000000011</v>
      </c>
      <c r="I29" s="72">
        <v>4.5000000000000222</v>
      </c>
      <c r="J29" s="72">
        <v>-1.2000000000000894</v>
      </c>
      <c r="K29" s="72">
        <v>-7.1999999999998643</v>
      </c>
      <c r="L29" s="72">
        <v>0.69999999999986362</v>
      </c>
      <c r="M29" s="72">
        <v>-9.5000000000000107</v>
      </c>
      <c r="N29" s="72">
        <v>0</v>
      </c>
      <c r="O29" s="72">
        <v>14.299999999999983</v>
      </c>
      <c r="P29" s="72">
        <v>-273.7000000000001</v>
      </c>
      <c r="Q29" s="72">
        <v>-0.30000000000000027</v>
      </c>
      <c r="R29" s="72">
        <v>0</v>
      </c>
      <c r="S29" s="72">
        <v>-9.000000000003638</v>
      </c>
    </row>
    <row r="31" spans="1:19" x14ac:dyDescent="0.35">
      <c r="A31" s="163" t="s">
        <v>1007</v>
      </c>
    </row>
    <row r="32" spans="1:19" x14ac:dyDescent="0.35">
      <c r="A32" s="163" t="s">
        <v>1020</v>
      </c>
    </row>
  </sheetData>
  <pageMargins left="0.7" right="0.7" top="0.75" bottom="0.75" header="0.3" footer="0.3"/>
  <pageSetup paperSize="9" orientation="portrait" r:id="rId1"/>
  <headerFooter>
    <oddFooter>&amp;C&amp;1#&amp;"Arial Black"&amp;10&amp;K000000OFFICIAL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825BA-4CB4-4ED0-B8A1-529121C9D837}">
  <dimension ref="A1:R33"/>
  <sheetViews>
    <sheetView zoomScale="110" zoomScaleNormal="110" workbookViewId="0"/>
  </sheetViews>
  <sheetFormatPr defaultRowHeight="14.5" x14ac:dyDescent="0.35"/>
  <cols>
    <col min="1" max="1" width="51.26953125" customWidth="1"/>
  </cols>
  <sheetData>
    <row r="1" spans="1:18" x14ac:dyDescent="0.35">
      <c r="A1" s="2" t="s">
        <v>453</v>
      </c>
    </row>
    <row r="2" spans="1:18" ht="24.75" customHeight="1" x14ac:dyDescent="0.35">
      <c r="A2" s="66" t="s">
        <v>454</v>
      </c>
      <c r="B2" s="77" t="s">
        <v>433</v>
      </c>
      <c r="C2" s="77" t="s">
        <v>434</v>
      </c>
      <c r="D2" s="77" t="s">
        <v>435</v>
      </c>
      <c r="E2" s="77" t="s">
        <v>436</v>
      </c>
      <c r="F2" s="77" t="s">
        <v>437</v>
      </c>
      <c r="G2" s="77" t="s">
        <v>438</v>
      </c>
      <c r="H2" s="77" t="s">
        <v>439</v>
      </c>
      <c r="I2" s="77" t="s">
        <v>440</v>
      </c>
      <c r="J2" s="77" t="s">
        <v>441</v>
      </c>
      <c r="K2" s="77" t="s">
        <v>442</v>
      </c>
      <c r="L2" s="77" t="s">
        <v>443</v>
      </c>
      <c r="M2" s="77" t="s">
        <v>444</v>
      </c>
      <c r="N2" s="77" t="s">
        <v>445</v>
      </c>
      <c r="O2" s="77" t="s">
        <v>446</v>
      </c>
      <c r="P2" s="77" t="s">
        <v>447</v>
      </c>
      <c r="Q2" s="77" t="s">
        <v>448</v>
      </c>
      <c r="R2" s="77" t="s">
        <v>450</v>
      </c>
    </row>
    <row r="3" spans="1:18" x14ac:dyDescent="0.35">
      <c r="A3" s="68" t="s">
        <v>455</v>
      </c>
      <c r="B3" s="68"/>
      <c r="C3" s="68"/>
      <c r="D3" s="68"/>
      <c r="E3" s="68"/>
      <c r="F3" s="68"/>
      <c r="G3" s="68"/>
      <c r="H3" s="68"/>
      <c r="I3" s="68"/>
      <c r="J3" s="68"/>
      <c r="K3" s="68"/>
      <c r="L3" s="68"/>
      <c r="M3" s="68"/>
      <c r="N3" s="68"/>
      <c r="O3" s="68"/>
      <c r="P3" s="68"/>
      <c r="Q3" s="68"/>
      <c r="R3" s="68"/>
    </row>
    <row r="4" spans="1:18" x14ac:dyDescent="0.35">
      <c r="A4" s="69" t="s">
        <v>456</v>
      </c>
      <c r="B4" s="70">
        <v>4763</v>
      </c>
      <c r="C4" s="70">
        <v>0</v>
      </c>
      <c r="D4" s="70">
        <v>493.06</v>
      </c>
      <c r="E4" s="70">
        <v>0</v>
      </c>
      <c r="F4" s="70">
        <v>0.28999999999999998</v>
      </c>
      <c r="G4" s="70">
        <v>136.88</v>
      </c>
      <c r="H4" s="70">
        <v>112.38</v>
      </c>
      <c r="I4" s="70">
        <v>12.6</v>
      </c>
      <c r="J4" s="70">
        <v>0</v>
      </c>
      <c r="K4" s="70">
        <v>0</v>
      </c>
      <c r="L4" s="70">
        <v>0</v>
      </c>
      <c r="M4" s="70">
        <v>0</v>
      </c>
      <c r="N4" s="70">
        <v>0</v>
      </c>
      <c r="O4" s="70">
        <v>0</v>
      </c>
      <c r="P4" s="70">
        <v>0</v>
      </c>
      <c r="Q4" s="70">
        <v>0</v>
      </c>
      <c r="R4" s="70">
        <v>5518.2100000000009</v>
      </c>
    </row>
    <row r="5" spans="1:18" x14ac:dyDescent="0.35">
      <c r="A5" s="69" t="s">
        <v>457</v>
      </c>
      <c r="B5" s="70">
        <v>5968.87</v>
      </c>
      <c r="C5" s="70">
        <v>0</v>
      </c>
      <c r="D5" s="70">
        <v>270.45</v>
      </c>
      <c r="E5" s="70">
        <v>0</v>
      </c>
      <c r="F5" s="70">
        <v>0</v>
      </c>
      <c r="G5" s="70">
        <v>0</v>
      </c>
      <c r="H5" s="70">
        <v>0</v>
      </c>
      <c r="I5" s="70">
        <v>0</v>
      </c>
      <c r="J5" s="70">
        <v>0</v>
      </c>
      <c r="K5" s="70">
        <v>0</v>
      </c>
      <c r="L5" s="70">
        <v>0</v>
      </c>
      <c r="M5" s="70">
        <v>0</v>
      </c>
      <c r="N5" s="70">
        <v>0</v>
      </c>
      <c r="O5" s="70">
        <v>0</v>
      </c>
      <c r="P5" s="70">
        <v>0</v>
      </c>
      <c r="Q5" s="70">
        <v>0</v>
      </c>
      <c r="R5" s="70">
        <v>6239.32</v>
      </c>
    </row>
    <row r="6" spans="1:18" x14ac:dyDescent="0.35">
      <c r="A6" s="69" t="s">
        <v>458</v>
      </c>
      <c r="B6" s="70">
        <v>0</v>
      </c>
      <c r="C6" s="70">
        <v>0</v>
      </c>
      <c r="D6" s="70">
        <v>0</v>
      </c>
      <c r="E6" s="70">
        <v>0</v>
      </c>
      <c r="F6" s="70">
        <v>0</v>
      </c>
      <c r="G6" s="70">
        <v>0</v>
      </c>
      <c r="H6" s="70">
        <v>0</v>
      </c>
      <c r="I6" s="70">
        <v>0</v>
      </c>
      <c r="J6" s="70">
        <v>1019.6</v>
      </c>
      <c r="K6" s="70">
        <v>0</v>
      </c>
      <c r="L6" s="70">
        <v>0</v>
      </c>
      <c r="M6" s="70">
        <v>0</v>
      </c>
      <c r="N6" s="70">
        <v>0</v>
      </c>
      <c r="O6" s="70">
        <v>0</v>
      </c>
      <c r="P6" s="70">
        <v>0</v>
      </c>
      <c r="Q6" s="70">
        <v>0</v>
      </c>
      <c r="R6" s="70">
        <v>1019.6</v>
      </c>
    </row>
    <row r="7" spans="1:18" x14ac:dyDescent="0.35">
      <c r="A7" s="69" t="s">
        <v>459</v>
      </c>
      <c r="B7" s="70">
        <v>986.5</v>
      </c>
      <c r="C7" s="70">
        <v>0</v>
      </c>
      <c r="D7" s="70">
        <v>0.19</v>
      </c>
      <c r="E7" s="70">
        <v>65.7</v>
      </c>
      <c r="F7" s="70">
        <v>0</v>
      </c>
      <c r="G7" s="70">
        <v>0</v>
      </c>
      <c r="H7" s="70">
        <v>0.06</v>
      </c>
      <c r="I7" s="70">
        <v>0</v>
      </c>
      <c r="J7" s="70">
        <v>53.05</v>
      </c>
      <c r="K7" s="70">
        <v>2.04</v>
      </c>
      <c r="L7" s="70">
        <v>0</v>
      </c>
      <c r="M7" s="70">
        <v>0</v>
      </c>
      <c r="N7" s="70">
        <v>0</v>
      </c>
      <c r="O7" s="70">
        <v>0</v>
      </c>
      <c r="P7" s="70">
        <v>0</v>
      </c>
      <c r="Q7" s="70">
        <v>0</v>
      </c>
      <c r="R7" s="70">
        <v>1107.54</v>
      </c>
    </row>
    <row r="8" spans="1:18" x14ac:dyDescent="0.35">
      <c r="A8" s="69" t="s">
        <v>460</v>
      </c>
      <c r="B8" s="70">
        <v>211.89</v>
      </c>
      <c r="C8" s="70">
        <v>0</v>
      </c>
      <c r="D8" s="70">
        <v>16.989999999999998</v>
      </c>
      <c r="E8" s="70">
        <v>1.5</v>
      </c>
      <c r="F8" s="70">
        <v>4</v>
      </c>
      <c r="G8" s="70">
        <v>4.51</v>
      </c>
      <c r="H8" s="70">
        <v>0.01</v>
      </c>
      <c r="I8" s="70">
        <v>0.67</v>
      </c>
      <c r="J8" s="70">
        <v>18.16</v>
      </c>
      <c r="K8" s="70">
        <v>0.01</v>
      </c>
      <c r="L8" s="70">
        <v>0</v>
      </c>
      <c r="M8" s="70">
        <v>0</v>
      </c>
      <c r="N8" s="70">
        <v>0</v>
      </c>
      <c r="O8" s="70">
        <v>0</v>
      </c>
      <c r="P8" s="70">
        <v>0</v>
      </c>
      <c r="Q8" s="70">
        <v>0</v>
      </c>
      <c r="R8" s="70">
        <v>257.73999999999995</v>
      </c>
    </row>
    <row r="9" spans="1:18" x14ac:dyDescent="0.35">
      <c r="A9" s="69" t="s">
        <v>461</v>
      </c>
      <c r="B9" s="70">
        <v>0</v>
      </c>
      <c r="C9" s="70">
        <v>0</v>
      </c>
      <c r="D9" s="70">
        <v>0</v>
      </c>
      <c r="E9" s="70">
        <v>64.5</v>
      </c>
      <c r="F9" s="70">
        <v>0</v>
      </c>
      <c r="G9" s="70">
        <v>0</v>
      </c>
      <c r="H9" s="70">
        <v>0</v>
      </c>
      <c r="I9" s="70">
        <v>0</v>
      </c>
      <c r="J9" s="70">
        <v>0</v>
      </c>
      <c r="K9" s="70">
        <v>0</v>
      </c>
      <c r="L9" s="70">
        <v>0</v>
      </c>
      <c r="M9" s="70">
        <v>0</v>
      </c>
      <c r="N9" s="70">
        <v>0</v>
      </c>
      <c r="O9" s="70">
        <v>0</v>
      </c>
      <c r="P9" s="70">
        <v>0</v>
      </c>
      <c r="Q9" s="70">
        <v>0</v>
      </c>
      <c r="R9" s="70">
        <v>64.5</v>
      </c>
    </row>
    <row r="10" spans="1:18" x14ac:dyDescent="0.35">
      <c r="A10" s="69" t="s">
        <v>426</v>
      </c>
      <c r="B10" s="70">
        <v>0.56999999999999995</v>
      </c>
      <c r="C10" s="70">
        <v>0</v>
      </c>
      <c r="D10" s="70">
        <v>0</v>
      </c>
      <c r="E10" s="70">
        <v>0</v>
      </c>
      <c r="F10" s="70">
        <v>0</v>
      </c>
      <c r="G10" s="70">
        <v>0</v>
      </c>
      <c r="H10" s="70">
        <v>0</v>
      </c>
      <c r="I10" s="70">
        <v>0</v>
      </c>
      <c r="J10" s="70">
        <v>0</v>
      </c>
      <c r="K10" s="70">
        <v>0</v>
      </c>
      <c r="L10" s="70">
        <v>0</v>
      </c>
      <c r="M10" s="70">
        <v>0</v>
      </c>
      <c r="N10" s="70">
        <v>0</v>
      </c>
      <c r="O10" s="70">
        <v>0</v>
      </c>
      <c r="P10" s="70">
        <v>0</v>
      </c>
      <c r="Q10" s="70">
        <v>0</v>
      </c>
      <c r="R10" s="70">
        <v>0.56999999999999995</v>
      </c>
    </row>
    <row r="11" spans="1:18" x14ac:dyDescent="0.35">
      <c r="A11" s="69" t="s">
        <v>462</v>
      </c>
      <c r="B11" s="70">
        <v>0</v>
      </c>
      <c r="C11" s="70">
        <v>0</v>
      </c>
      <c r="D11" s="70">
        <v>0</v>
      </c>
      <c r="E11" s="70">
        <v>0</v>
      </c>
      <c r="F11" s="70">
        <v>0</v>
      </c>
      <c r="G11" s="70">
        <v>0</v>
      </c>
      <c r="H11" s="70">
        <v>10.25</v>
      </c>
      <c r="I11" s="70">
        <v>0.78</v>
      </c>
      <c r="J11" s="70">
        <v>0</v>
      </c>
      <c r="K11" s="70">
        <v>0</v>
      </c>
      <c r="L11" s="70">
        <v>0</v>
      </c>
      <c r="M11" s="70">
        <v>0</v>
      </c>
      <c r="N11" s="70">
        <v>0</v>
      </c>
      <c r="O11" s="70">
        <v>0</v>
      </c>
      <c r="P11" s="70">
        <v>0</v>
      </c>
      <c r="Q11" s="70">
        <v>0</v>
      </c>
      <c r="R11" s="70">
        <v>11.03</v>
      </c>
    </row>
    <row r="12" spans="1:18" x14ac:dyDescent="0.35">
      <c r="A12" s="69" t="s">
        <v>9</v>
      </c>
      <c r="B12" s="70">
        <v>244.39</v>
      </c>
      <c r="C12" s="70">
        <v>0</v>
      </c>
      <c r="D12" s="70">
        <v>0</v>
      </c>
      <c r="E12" s="70">
        <v>0</v>
      </c>
      <c r="F12" s="70">
        <v>0.3</v>
      </c>
      <c r="G12" s="70">
        <v>0</v>
      </c>
      <c r="H12" s="70">
        <v>0</v>
      </c>
      <c r="I12" s="70">
        <v>0</v>
      </c>
      <c r="J12" s="70">
        <v>558.16999999999996</v>
      </c>
      <c r="K12" s="70">
        <v>7.82</v>
      </c>
      <c r="L12" s="70">
        <v>17.27</v>
      </c>
      <c r="M12" s="70">
        <v>0</v>
      </c>
      <c r="N12" s="70">
        <v>0</v>
      </c>
      <c r="O12" s="70">
        <v>0</v>
      </c>
      <c r="P12" s="70">
        <v>0</v>
      </c>
      <c r="Q12" s="70">
        <v>0</v>
      </c>
      <c r="R12" s="70">
        <v>827.94999999999993</v>
      </c>
    </row>
    <row r="13" spans="1:18" x14ac:dyDescent="0.35">
      <c r="A13" s="69" t="s">
        <v>233</v>
      </c>
      <c r="B13" s="70">
        <v>103.38000000000001</v>
      </c>
      <c r="C13" s="70">
        <v>0</v>
      </c>
      <c r="D13" s="70">
        <v>0.12</v>
      </c>
      <c r="E13" s="70">
        <v>0</v>
      </c>
      <c r="F13" s="70">
        <v>0.1</v>
      </c>
      <c r="G13" s="70">
        <v>0</v>
      </c>
      <c r="H13" s="70">
        <v>0.25</v>
      </c>
      <c r="I13" s="70">
        <v>0.04</v>
      </c>
      <c r="J13" s="70">
        <v>0.39</v>
      </c>
      <c r="K13" s="70">
        <v>0.49</v>
      </c>
      <c r="L13" s="70">
        <v>0.02</v>
      </c>
      <c r="M13" s="70">
        <v>0.09</v>
      </c>
      <c r="N13" s="70">
        <v>0</v>
      </c>
      <c r="O13" s="70">
        <v>0</v>
      </c>
      <c r="P13" s="70">
        <v>0</v>
      </c>
      <c r="Q13" s="70">
        <v>0</v>
      </c>
      <c r="R13" s="70">
        <v>104.88000000000001</v>
      </c>
    </row>
    <row r="14" spans="1:18" x14ac:dyDescent="0.35">
      <c r="A14" s="69" t="s">
        <v>11</v>
      </c>
      <c r="B14" s="70">
        <v>0</v>
      </c>
      <c r="C14" s="70">
        <v>0</v>
      </c>
      <c r="D14" s="70">
        <v>0</v>
      </c>
      <c r="E14" s="70">
        <v>0</v>
      </c>
      <c r="F14" s="70">
        <v>0</v>
      </c>
      <c r="G14" s="70">
        <v>0</v>
      </c>
      <c r="H14" s="70">
        <v>0</v>
      </c>
      <c r="I14" s="70">
        <v>0</v>
      </c>
      <c r="J14" s="70">
        <v>0</v>
      </c>
      <c r="K14" s="70">
        <v>0</v>
      </c>
      <c r="L14" s="70">
        <v>0</v>
      </c>
      <c r="M14" s="70">
        <v>0</v>
      </c>
      <c r="N14" s="70">
        <v>0</v>
      </c>
      <c r="O14" s="70">
        <v>0</v>
      </c>
      <c r="P14" s="70">
        <v>0</v>
      </c>
      <c r="Q14" s="70">
        <v>0</v>
      </c>
      <c r="R14" s="70">
        <v>0</v>
      </c>
    </row>
    <row r="15" spans="1:18" x14ac:dyDescent="0.35">
      <c r="A15" s="71" t="s">
        <v>463</v>
      </c>
      <c r="B15" s="72">
        <v>12278.599999999997</v>
      </c>
      <c r="C15" s="72">
        <v>0</v>
      </c>
      <c r="D15" s="72">
        <v>780.81000000000006</v>
      </c>
      <c r="E15" s="72">
        <v>131.69999999999999</v>
      </c>
      <c r="F15" s="72">
        <v>4.6899999999999995</v>
      </c>
      <c r="G15" s="72">
        <v>141.38999999999999</v>
      </c>
      <c r="H15" s="72">
        <v>122.95</v>
      </c>
      <c r="I15" s="72">
        <v>14.089999999999998</v>
      </c>
      <c r="J15" s="72">
        <v>1649.3700000000001</v>
      </c>
      <c r="K15" s="72">
        <v>10.360000000000001</v>
      </c>
      <c r="L15" s="72">
        <v>17.29</v>
      </c>
      <c r="M15" s="72">
        <v>0.09</v>
      </c>
      <c r="N15" s="72">
        <v>0</v>
      </c>
      <c r="O15" s="72">
        <v>0</v>
      </c>
      <c r="P15" s="72">
        <v>0</v>
      </c>
      <c r="Q15" s="72">
        <v>0</v>
      </c>
      <c r="R15" s="72">
        <v>15151.340000000002</v>
      </c>
    </row>
    <row r="16" spans="1:18" x14ac:dyDescent="0.35">
      <c r="A16" s="68" t="s">
        <v>464</v>
      </c>
      <c r="B16" s="68"/>
      <c r="C16" s="68"/>
      <c r="D16" s="68"/>
      <c r="E16" s="68"/>
      <c r="F16" s="68"/>
      <c r="G16" s="68"/>
      <c r="H16" s="68"/>
      <c r="I16" s="68"/>
      <c r="J16" s="68"/>
      <c r="K16" s="68"/>
      <c r="L16" s="68"/>
      <c r="M16" s="68"/>
      <c r="N16" s="68"/>
      <c r="O16" s="68"/>
      <c r="P16" s="68"/>
      <c r="Q16" s="68"/>
      <c r="R16" s="68"/>
    </row>
    <row r="17" spans="1:18" x14ac:dyDescent="0.35">
      <c r="A17" s="69" t="s">
        <v>428</v>
      </c>
      <c r="B17" s="70">
        <v>10357.11</v>
      </c>
      <c r="C17" s="70">
        <v>0</v>
      </c>
      <c r="D17" s="70">
        <v>428.08</v>
      </c>
      <c r="E17" s="70">
        <v>64.510000000000005</v>
      </c>
      <c r="F17" s="70">
        <v>0</v>
      </c>
      <c r="G17" s="70">
        <v>0</v>
      </c>
      <c r="H17" s="70">
        <v>0</v>
      </c>
      <c r="I17" s="70">
        <v>0</v>
      </c>
      <c r="J17" s="70">
        <v>1236.05</v>
      </c>
      <c r="K17" s="70">
        <v>7.82</v>
      </c>
      <c r="L17" s="70">
        <v>17.59</v>
      </c>
      <c r="M17" s="70">
        <v>0</v>
      </c>
      <c r="N17" s="70">
        <v>0</v>
      </c>
      <c r="O17" s="70">
        <v>0</v>
      </c>
      <c r="P17" s="70">
        <v>0</v>
      </c>
      <c r="Q17" s="70">
        <v>0</v>
      </c>
      <c r="R17" s="70">
        <v>12111.16</v>
      </c>
    </row>
    <row r="18" spans="1:18" x14ac:dyDescent="0.35">
      <c r="A18" s="69" t="s">
        <v>17</v>
      </c>
      <c r="B18" s="70">
        <v>0</v>
      </c>
      <c r="C18" s="70">
        <v>0</v>
      </c>
      <c r="D18" s="70">
        <v>0</v>
      </c>
      <c r="E18" s="70">
        <v>0</v>
      </c>
      <c r="F18" s="70">
        <v>0</v>
      </c>
      <c r="G18" s="70">
        <v>0</v>
      </c>
      <c r="H18" s="70">
        <v>0</v>
      </c>
      <c r="I18" s="70">
        <v>0</v>
      </c>
      <c r="J18" s="70">
        <v>0</v>
      </c>
      <c r="K18" s="70">
        <v>0</v>
      </c>
      <c r="L18" s="70">
        <v>0</v>
      </c>
      <c r="M18" s="70">
        <v>0</v>
      </c>
      <c r="N18" s="70">
        <v>0</v>
      </c>
      <c r="O18" s="70">
        <v>0</v>
      </c>
      <c r="P18" s="70">
        <v>0</v>
      </c>
      <c r="Q18" s="70">
        <v>0</v>
      </c>
      <c r="R18" s="70">
        <v>0</v>
      </c>
    </row>
    <row r="19" spans="1:18" x14ac:dyDescent="0.35">
      <c r="A19" s="69" t="s">
        <v>427</v>
      </c>
      <c r="B19" s="70">
        <v>0.26</v>
      </c>
      <c r="C19" s="70">
        <v>0</v>
      </c>
      <c r="D19" s="70">
        <v>0.09</v>
      </c>
      <c r="E19" s="70">
        <v>0</v>
      </c>
      <c r="F19" s="70">
        <v>0.04</v>
      </c>
      <c r="G19" s="70">
        <v>0</v>
      </c>
      <c r="H19" s="70">
        <v>0.19</v>
      </c>
      <c r="I19" s="70">
        <v>0.03</v>
      </c>
      <c r="J19" s="70">
        <v>0.31</v>
      </c>
      <c r="K19" s="70">
        <v>0.39</v>
      </c>
      <c r="L19" s="70">
        <v>0</v>
      </c>
      <c r="M19" s="70">
        <v>7.0000000000000007E-2</v>
      </c>
      <c r="N19" s="70">
        <v>0</v>
      </c>
      <c r="O19" s="70">
        <v>0</v>
      </c>
      <c r="P19" s="70">
        <v>0</v>
      </c>
      <c r="Q19" s="70">
        <v>0</v>
      </c>
      <c r="R19" s="70">
        <v>1.3800000000000001</v>
      </c>
    </row>
    <row r="20" spans="1:18" x14ac:dyDescent="0.35">
      <c r="A20" s="69" t="s">
        <v>465</v>
      </c>
      <c r="B20" s="70">
        <v>224.92</v>
      </c>
      <c r="C20" s="70">
        <v>0</v>
      </c>
      <c r="D20" s="70">
        <v>17.190000000000001</v>
      </c>
      <c r="E20" s="70">
        <v>67.17</v>
      </c>
      <c r="F20" s="70">
        <v>4.0199999999999996</v>
      </c>
      <c r="G20" s="70">
        <v>4.51</v>
      </c>
      <c r="H20" s="70">
        <v>10.32</v>
      </c>
      <c r="I20" s="70">
        <v>1.45</v>
      </c>
      <c r="J20" s="70">
        <v>72.8</v>
      </c>
      <c r="K20" s="70">
        <v>2.64</v>
      </c>
      <c r="L20" s="70">
        <v>0.02</v>
      </c>
      <c r="M20" s="70">
        <v>0</v>
      </c>
      <c r="N20" s="70">
        <v>0</v>
      </c>
      <c r="O20" s="70">
        <v>0</v>
      </c>
      <c r="P20" s="70">
        <v>0</v>
      </c>
      <c r="Q20" s="70">
        <v>0</v>
      </c>
      <c r="R20" s="70">
        <v>405.03999999999991</v>
      </c>
    </row>
    <row r="21" spans="1:18" x14ac:dyDescent="0.35">
      <c r="A21" s="69" t="s">
        <v>466</v>
      </c>
      <c r="B21" s="70">
        <v>1688.34</v>
      </c>
      <c r="C21" s="70">
        <v>0</v>
      </c>
      <c r="D21" s="70">
        <v>335.42</v>
      </c>
      <c r="E21" s="70">
        <v>0</v>
      </c>
      <c r="F21" s="70">
        <v>0.28999999999999998</v>
      </c>
      <c r="G21" s="70">
        <v>136.88</v>
      </c>
      <c r="H21" s="70">
        <v>112.38</v>
      </c>
      <c r="I21" s="70">
        <v>12.6</v>
      </c>
      <c r="J21" s="70">
        <v>0</v>
      </c>
      <c r="K21" s="70">
        <v>0</v>
      </c>
      <c r="L21" s="70">
        <v>0</v>
      </c>
      <c r="M21" s="70">
        <v>0</v>
      </c>
      <c r="N21" s="70">
        <v>0</v>
      </c>
      <c r="O21" s="70">
        <v>0</v>
      </c>
      <c r="P21" s="70">
        <v>0</v>
      </c>
      <c r="Q21" s="70">
        <v>0</v>
      </c>
      <c r="R21" s="70">
        <v>2285.91</v>
      </c>
    </row>
    <row r="22" spans="1:18" x14ac:dyDescent="0.35">
      <c r="A22" s="69" t="s">
        <v>29</v>
      </c>
      <c r="B22" s="70">
        <v>0</v>
      </c>
      <c r="C22" s="70">
        <v>0</v>
      </c>
      <c r="D22" s="70">
        <v>1.81</v>
      </c>
      <c r="E22" s="70">
        <v>0</v>
      </c>
      <c r="F22" s="70">
        <v>0</v>
      </c>
      <c r="G22" s="70">
        <v>0</v>
      </c>
      <c r="H22" s="70">
        <v>0</v>
      </c>
      <c r="I22" s="70">
        <v>0</v>
      </c>
      <c r="J22" s="70">
        <v>7.05</v>
      </c>
      <c r="K22" s="70">
        <v>0</v>
      </c>
      <c r="L22" s="70">
        <v>0</v>
      </c>
      <c r="M22" s="70">
        <v>0</v>
      </c>
      <c r="N22" s="70">
        <v>0</v>
      </c>
      <c r="O22" s="70">
        <v>0</v>
      </c>
      <c r="P22" s="70">
        <v>0</v>
      </c>
      <c r="Q22" s="70">
        <v>0</v>
      </c>
      <c r="R22" s="70">
        <v>8.86</v>
      </c>
    </row>
    <row r="23" spans="1:18" x14ac:dyDescent="0.35">
      <c r="A23" s="71" t="s">
        <v>467</v>
      </c>
      <c r="B23" s="72">
        <v>12270.630000000001</v>
      </c>
      <c r="C23" s="72">
        <v>0</v>
      </c>
      <c r="D23" s="72">
        <v>782.58999999999992</v>
      </c>
      <c r="E23" s="72">
        <v>131.68</v>
      </c>
      <c r="F23" s="72">
        <v>4.3499999999999996</v>
      </c>
      <c r="G23" s="72">
        <v>141.38999999999999</v>
      </c>
      <c r="H23" s="72">
        <v>122.89</v>
      </c>
      <c r="I23" s="72">
        <v>14.08</v>
      </c>
      <c r="J23" s="72">
        <v>1316.2099999999998</v>
      </c>
      <c r="K23" s="72">
        <v>10.850000000000001</v>
      </c>
      <c r="L23" s="72">
        <v>17.61</v>
      </c>
      <c r="M23" s="72">
        <v>7.0000000000000007E-2</v>
      </c>
      <c r="N23" s="72">
        <v>0</v>
      </c>
      <c r="O23" s="72">
        <v>0</v>
      </c>
      <c r="P23" s="72">
        <v>0</v>
      </c>
      <c r="Q23" s="72">
        <v>0</v>
      </c>
      <c r="R23" s="72">
        <v>14812.449999999999</v>
      </c>
    </row>
    <row r="24" spans="1:18" x14ac:dyDescent="0.35">
      <c r="A24" s="71" t="s">
        <v>468</v>
      </c>
      <c r="B24" s="72">
        <v>7.9699999999957072</v>
      </c>
      <c r="C24" s="72">
        <v>0</v>
      </c>
      <c r="D24" s="72">
        <v>-1.779999999999859</v>
      </c>
      <c r="E24" s="72">
        <v>1.999999999998181E-2</v>
      </c>
      <c r="F24" s="72">
        <v>0.33999999999999986</v>
      </c>
      <c r="G24" s="72">
        <v>0</v>
      </c>
      <c r="H24" s="72">
        <v>6.0000000000002274E-2</v>
      </c>
      <c r="I24" s="72">
        <v>9.9999999999980105E-3</v>
      </c>
      <c r="J24" s="72">
        <v>333.16000000000031</v>
      </c>
      <c r="K24" s="72">
        <v>-0.49000000000000021</v>
      </c>
      <c r="L24" s="72">
        <v>-0.32000000000000028</v>
      </c>
      <c r="M24" s="72">
        <v>1.999999999999999E-2</v>
      </c>
      <c r="N24" s="72">
        <v>0</v>
      </c>
      <c r="O24" s="72">
        <v>0</v>
      </c>
      <c r="P24" s="72">
        <v>0</v>
      </c>
      <c r="Q24" s="72">
        <v>0</v>
      </c>
      <c r="R24" s="72">
        <v>338.89000000000306</v>
      </c>
    </row>
    <row r="25" spans="1:18" x14ac:dyDescent="0.35">
      <c r="A25" s="76" t="s">
        <v>469</v>
      </c>
      <c r="B25" s="68"/>
      <c r="C25" s="68"/>
      <c r="D25" s="68"/>
      <c r="E25" s="68"/>
      <c r="F25" s="68"/>
      <c r="G25" s="68"/>
      <c r="H25" s="68"/>
      <c r="I25" s="68"/>
      <c r="J25" s="68"/>
      <c r="K25" s="68"/>
      <c r="L25" s="68"/>
      <c r="M25" s="68"/>
      <c r="N25" s="68"/>
      <c r="O25" s="68"/>
      <c r="P25" s="68"/>
      <c r="Q25" s="68"/>
      <c r="R25" s="68"/>
    </row>
    <row r="26" spans="1:18" x14ac:dyDescent="0.35">
      <c r="A26" s="69" t="s">
        <v>429</v>
      </c>
      <c r="B26" s="70">
        <v>-0.1</v>
      </c>
      <c r="C26" s="70">
        <v>0</v>
      </c>
      <c r="D26" s="70">
        <v>0</v>
      </c>
      <c r="E26" s="70">
        <v>0</v>
      </c>
      <c r="F26" s="70">
        <v>0</v>
      </c>
      <c r="G26" s="70">
        <v>0</v>
      </c>
      <c r="H26" s="70">
        <v>0</v>
      </c>
      <c r="I26" s="70">
        <v>0</v>
      </c>
      <c r="J26" s="70">
        <v>0</v>
      </c>
      <c r="K26" s="70">
        <v>0</v>
      </c>
      <c r="L26" s="70">
        <v>0</v>
      </c>
      <c r="M26" s="70">
        <v>0</v>
      </c>
      <c r="N26" s="70">
        <v>0</v>
      </c>
      <c r="O26" s="70">
        <v>0</v>
      </c>
      <c r="P26" s="70">
        <v>0</v>
      </c>
      <c r="Q26" s="70">
        <v>0</v>
      </c>
      <c r="R26" s="70">
        <v>-0.1</v>
      </c>
    </row>
    <row r="27" spans="1:18" x14ac:dyDescent="0.35">
      <c r="A27" s="69" t="s">
        <v>44</v>
      </c>
      <c r="B27" s="70">
        <v>0</v>
      </c>
      <c r="C27" s="70">
        <v>0</v>
      </c>
      <c r="D27" s="70">
        <v>0</v>
      </c>
      <c r="E27" s="70">
        <v>0</v>
      </c>
      <c r="F27" s="70">
        <v>0</v>
      </c>
      <c r="G27" s="70">
        <v>0</v>
      </c>
      <c r="H27" s="70">
        <v>0</v>
      </c>
      <c r="I27" s="70">
        <v>0</v>
      </c>
      <c r="J27" s="70">
        <v>4.5</v>
      </c>
      <c r="K27" s="70">
        <v>0</v>
      </c>
      <c r="L27" s="70">
        <v>0</v>
      </c>
      <c r="M27" s="70">
        <v>0</v>
      </c>
      <c r="N27" s="70">
        <v>0</v>
      </c>
      <c r="O27" s="70">
        <v>0</v>
      </c>
      <c r="P27" s="70">
        <v>0</v>
      </c>
      <c r="Q27" s="70">
        <v>0</v>
      </c>
      <c r="R27" s="70">
        <v>4.5</v>
      </c>
    </row>
    <row r="28" spans="1:18" x14ac:dyDescent="0.35">
      <c r="A28" s="71" t="s">
        <v>470</v>
      </c>
      <c r="B28" s="72">
        <v>-0.1</v>
      </c>
      <c r="C28" s="72">
        <v>0</v>
      </c>
      <c r="D28" s="72">
        <v>0</v>
      </c>
      <c r="E28" s="72">
        <v>0</v>
      </c>
      <c r="F28" s="72">
        <v>0</v>
      </c>
      <c r="G28" s="72">
        <v>0</v>
      </c>
      <c r="H28" s="72">
        <v>0</v>
      </c>
      <c r="I28" s="72">
        <v>0</v>
      </c>
      <c r="J28" s="72">
        <v>4.5</v>
      </c>
      <c r="K28" s="72">
        <v>0</v>
      </c>
      <c r="L28" s="72">
        <v>0</v>
      </c>
      <c r="M28" s="72">
        <v>0</v>
      </c>
      <c r="N28" s="72">
        <v>0</v>
      </c>
      <c r="O28" s="72">
        <v>0</v>
      </c>
      <c r="P28" s="72">
        <v>0</v>
      </c>
      <c r="Q28" s="72">
        <v>0</v>
      </c>
      <c r="R28" s="72">
        <v>4.4000000000000004</v>
      </c>
    </row>
    <row r="29" spans="1:18" x14ac:dyDescent="0.35">
      <c r="A29" s="71" t="s">
        <v>471</v>
      </c>
      <c r="B29" s="72">
        <v>7.8699999999957075</v>
      </c>
      <c r="C29" s="72">
        <v>0</v>
      </c>
      <c r="D29" s="72">
        <v>-1.779999999999859</v>
      </c>
      <c r="E29" s="72">
        <v>1.999999999998181E-2</v>
      </c>
      <c r="F29" s="72">
        <v>0.33999999999999986</v>
      </c>
      <c r="G29" s="72">
        <v>0</v>
      </c>
      <c r="H29" s="72">
        <v>6.0000000000002274E-2</v>
      </c>
      <c r="I29" s="72">
        <v>9.9999999999980105E-3</v>
      </c>
      <c r="J29" s="72">
        <v>337.66000000000031</v>
      </c>
      <c r="K29" s="72">
        <v>-0.49000000000000021</v>
      </c>
      <c r="L29" s="72">
        <v>-0.32000000000000028</v>
      </c>
      <c r="M29" s="72">
        <v>1.999999999999999E-2</v>
      </c>
      <c r="N29" s="72">
        <v>0</v>
      </c>
      <c r="O29" s="72">
        <v>0</v>
      </c>
      <c r="P29" s="72">
        <v>0</v>
      </c>
      <c r="Q29" s="72">
        <v>0</v>
      </c>
      <c r="R29" s="72">
        <v>343.29000000000303</v>
      </c>
    </row>
    <row r="31" spans="1:18" x14ac:dyDescent="0.35">
      <c r="A31" s="163" t="s">
        <v>999</v>
      </c>
    </row>
    <row r="32" spans="1:18" x14ac:dyDescent="0.35">
      <c r="A32" s="163" t="s">
        <v>1020</v>
      </c>
    </row>
    <row r="33" spans="1:1" x14ac:dyDescent="0.35">
      <c r="A33" s="163" t="s">
        <v>1021</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69C9D-CDC7-44B0-AA06-BFEE14F310E5}">
  <dimension ref="A1:R33"/>
  <sheetViews>
    <sheetView zoomScale="110" zoomScaleNormal="110" workbookViewId="0"/>
  </sheetViews>
  <sheetFormatPr defaultRowHeight="14.5" x14ac:dyDescent="0.35"/>
  <cols>
    <col min="1" max="1" width="51.26953125" customWidth="1"/>
  </cols>
  <sheetData>
    <row r="1" spans="1:18" x14ac:dyDescent="0.35">
      <c r="A1" s="2" t="s">
        <v>472</v>
      </c>
    </row>
    <row r="2" spans="1:18" ht="25.5" customHeight="1" x14ac:dyDescent="0.35">
      <c r="A2" s="66" t="s">
        <v>473</v>
      </c>
      <c r="B2" s="77" t="s">
        <v>433</v>
      </c>
      <c r="C2" s="77" t="s">
        <v>434</v>
      </c>
      <c r="D2" s="77" t="s">
        <v>435</v>
      </c>
      <c r="E2" s="77" t="s">
        <v>436</v>
      </c>
      <c r="F2" s="77" t="s">
        <v>437</v>
      </c>
      <c r="G2" s="77" t="s">
        <v>438</v>
      </c>
      <c r="H2" s="77" t="s">
        <v>439</v>
      </c>
      <c r="I2" s="77" t="s">
        <v>440</v>
      </c>
      <c r="J2" s="77" t="s">
        <v>441</v>
      </c>
      <c r="K2" s="77" t="s">
        <v>442</v>
      </c>
      <c r="L2" s="77" t="s">
        <v>443</v>
      </c>
      <c r="M2" s="77" t="s">
        <v>444</v>
      </c>
      <c r="N2" s="77" t="s">
        <v>445</v>
      </c>
      <c r="O2" s="77" t="s">
        <v>446</v>
      </c>
      <c r="P2" s="77" t="s">
        <v>447</v>
      </c>
      <c r="Q2" s="77" t="s">
        <v>448</v>
      </c>
      <c r="R2" s="77" t="s">
        <v>450</v>
      </c>
    </row>
    <row r="3" spans="1:18" x14ac:dyDescent="0.35">
      <c r="A3" s="68" t="s">
        <v>455</v>
      </c>
      <c r="B3" s="68"/>
      <c r="C3" s="68"/>
      <c r="D3" s="68"/>
      <c r="E3" s="68"/>
      <c r="F3" s="68"/>
      <c r="G3" s="68"/>
      <c r="H3" s="68"/>
      <c r="I3" s="68"/>
      <c r="J3" s="68"/>
      <c r="K3" s="68"/>
      <c r="L3" s="68"/>
      <c r="M3" s="68"/>
      <c r="N3" s="68"/>
      <c r="O3" s="68"/>
      <c r="P3" s="68"/>
      <c r="Q3" s="68"/>
      <c r="R3" s="68"/>
    </row>
    <row r="4" spans="1:18" x14ac:dyDescent="0.35">
      <c r="A4" s="69" t="s">
        <v>456</v>
      </c>
      <c r="B4" s="70">
        <v>4337.5</v>
      </c>
      <c r="C4" s="70" t="s">
        <v>451</v>
      </c>
      <c r="D4" s="70">
        <v>561.29999999999995</v>
      </c>
      <c r="E4" s="70" t="s">
        <v>451</v>
      </c>
      <c r="F4" s="70" t="s">
        <v>451</v>
      </c>
      <c r="G4" s="70">
        <v>92.1</v>
      </c>
      <c r="H4" s="70">
        <v>105.3</v>
      </c>
      <c r="I4" s="70" t="s">
        <v>451</v>
      </c>
      <c r="J4" s="70" t="s">
        <v>451</v>
      </c>
      <c r="K4" s="70" t="s">
        <v>451</v>
      </c>
      <c r="L4" s="70" t="s">
        <v>451</v>
      </c>
      <c r="M4" s="70" t="s">
        <v>451</v>
      </c>
      <c r="N4" s="70" t="s">
        <v>451</v>
      </c>
      <c r="O4" s="70" t="s">
        <v>451</v>
      </c>
      <c r="P4" s="70" t="s">
        <v>451</v>
      </c>
      <c r="Q4" s="70" t="s">
        <v>451</v>
      </c>
      <c r="R4" s="70">
        <v>5096.4000000000005</v>
      </c>
    </row>
    <row r="5" spans="1:18" x14ac:dyDescent="0.35">
      <c r="A5" s="69" t="s">
        <v>457</v>
      </c>
      <c r="B5" s="70">
        <v>5157.2</v>
      </c>
      <c r="C5" s="70" t="s">
        <v>451</v>
      </c>
      <c r="D5" s="70">
        <v>201.3</v>
      </c>
      <c r="E5" s="70" t="s">
        <v>451</v>
      </c>
      <c r="F5" s="70" t="s">
        <v>451</v>
      </c>
      <c r="G5" s="70" t="s">
        <v>451</v>
      </c>
      <c r="H5" s="70" t="s">
        <v>451</v>
      </c>
      <c r="I5" s="70" t="s">
        <v>451</v>
      </c>
      <c r="J5" s="70" t="s">
        <v>451</v>
      </c>
      <c r="K5" s="70" t="s">
        <v>451</v>
      </c>
      <c r="L5" s="70" t="s">
        <v>451</v>
      </c>
      <c r="M5" s="70" t="s">
        <v>451</v>
      </c>
      <c r="N5" s="70" t="s">
        <v>451</v>
      </c>
      <c r="O5" s="70" t="s">
        <v>451</v>
      </c>
      <c r="P5" s="70" t="s">
        <v>451</v>
      </c>
      <c r="Q5" s="70" t="s">
        <v>451</v>
      </c>
      <c r="R5" s="70">
        <v>5358.4</v>
      </c>
    </row>
    <row r="6" spans="1:18" x14ac:dyDescent="0.35">
      <c r="A6" s="69" t="s">
        <v>458</v>
      </c>
      <c r="B6" s="70" t="s">
        <v>451</v>
      </c>
      <c r="C6" s="70" t="s">
        <v>451</v>
      </c>
      <c r="D6" s="70" t="s">
        <v>451</v>
      </c>
      <c r="E6" s="70" t="s">
        <v>451</v>
      </c>
      <c r="F6" s="70" t="s">
        <v>451</v>
      </c>
      <c r="G6" s="70" t="s">
        <v>451</v>
      </c>
      <c r="H6" s="70" t="s">
        <v>451</v>
      </c>
      <c r="I6" s="70" t="s">
        <v>451</v>
      </c>
      <c r="J6" s="70">
        <v>909.4</v>
      </c>
      <c r="K6" s="70" t="s">
        <v>451</v>
      </c>
      <c r="L6" s="70" t="s">
        <v>451</v>
      </c>
      <c r="M6" s="70" t="s">
        <v>451</v>
      </c>
      <c r="N6" s="70" t="s">
        <v>451</v>
      </c>
      <c r="O6" s="70" t="s">
        <v>451</v>
      </c>
      <c r="P6" s="70" t="s">
        <v>451</v>
      </c>
      <c r="Q6" s="70" t="s">
        <v>451</v>
      </c>
      <c r="R6" s="70">
        <v>909.4</v>
      </c>
    </row>
    <row r="7" spans="1:18" x14ac:dyDescent="0.35">
      <c r="A7" s="69" t="s">
        <v>459</v>
      </c>
      <c r="B7" s="70">
        <v>10</v>
      </c>
      <c r="C7" s="70" t="s">
        <v>451</v>
      </c>
      <c r="D7" s="70">
        <v>1.2</v>
      </c>
      <c r="E7" s="70">
        <v>68.900000000000006</v>
      </c>
      <c r="F7" s="70" t="s">
        <v>451</v>
      </c>
      <c r="G7" s="70" t="s">
        <v>451</v>
      </c>
      <c r="H7" s="70">
        <v>0.1</v>
      </c>
      <c r="I7" s="70" t="s">
        <v>451</v>
      </c>
      <c r="J7" s="70">
        <v>4.9000000000000004</v>
      </c>
      <c r="K7" s="70">
        <v>1.6</v>
      </c>
      <c r="L7" s="70" t="s">
        <v>451</v>
      </c>
      <c r="M7" s="70" t="s">
        <v>451</v>
      </c>
      <c r="N7" s="70" t="s">
        <v>451</v>
      </c>
      <c r="O7" s="70" t="s">
        <v>451</v>
      </c>
      <c r="P7" s="70" t="s">
        <v>451</v>
      </c>
      <c r="Q7" s="70" t="s">
        <v>451</v>
      </c>
      <c r="R7" s="70">
        <v>86.600000000000009</v>
      </c>
    </row>
    <row r="8" spans="1:18" x14ac:dyDescent="0.35">
      <c r="A8" s="78" t="s">
        <v>460</v>
      </c>
      <c r="B8" s="70">
        <v>272.3</v>
      </c>
      <c r="C8" s="70" t="s">
        <v>451</v>
      </c>
      <c r="D8" s="70">
        <v>14</v>
      </c>
      <c r="E8" s="70">
        <v>0.9</v>
      </c>
      <c r="F8" s="70">
        <v>3.7</v>
      </c>
      <c r="G8" s="70">
        <v>4.9000000000000004</v>
      </c>
      <c r="H8" s="70" t="s">
        <v>451</v>
      </c>
      <c r="I8" s="70">
        <v>0.6</v>
      </c>
      <c r="J8" s="70">
        <v>62.4</v>
      </c>
      <c r="K8" s="70">
        <v>0.1</v>
      </c>
      <c r="L8" s="70" t="s">
        <v>451</v>
      </c>
      <c r="M8" s="70">
        <v>0.1</v>
      </c>
      <c r="N8" s="70" t="s">
        <v>451</v>
      </c>
      <c r="O8" s="70" t="s">
        <v>451</v>
      </c>
      <c r="P8" s="70" t="s">
        <v>451</v>
      </c>
      <c r="Q8" s="70" t="s">
        <v>451</v>
      </c>
      <c r="R8" s="70">
        <v>359</v>
      </c>
    </row>
    <row r="9" spans="1:18" x14ac:dyDescent="0.35">
      <c r="A9" s="78" t="s">
        <v>461</v>
      </c>
      <c r="B9" s="70" t="s">
        <v>451</v>
      </c>
      <c r="C9" s="70" t="s">
        <v>451</v>
      </c>
      <c r="D9" s="70" t="s">
        <v>451</v>
      </c>
      <c r="E9" s="70">
        <v>62.3</v>
      </c>
      <c r="F9" s="70" t="s">
        <v>451</v>
      </c>
      <c r="G9" s="70" t="s">
        <v>451</v>
      </c>
      <c r="H9" s="70" t="s">
        <v>451</v>
      </c>
      <c r="I9" s="70" t="s">
        <v>451</v>
      </c>
      <c r="J9" s="70" t="s">
        <v>451</v>
      </c>
      <c r="K9" s="70" t="s">
        <v>451</v>
      </c>
      <c r="L9" s="70" t="s">
        <v>451</v>
      </c>
      <c r="M9" s="70" t="s">
        <v>451</v>
      </c>
      <c r="N9" s="70" t="s">
        <v>451</v>
      </c>
      <c r="O9" s="70" t="s">
        <v>451</v>
      </c>
      <c r="P9" s="70" t="s">
        <v>451</v>
      </c>
      <c r="Q9" s="70" t="s">
        <v>451</v>
      </c>
      <c r="R9" s="70">
        <v>62.3</v>
      </c>
    </row>
    <row r="10" spans="1:18" x14ac:dyDescent="0.35">
      <c r="A10" s="69" t="s">
        <v>426</v>
      </c>
      <c r="B10" s="70">
        <v>1.7</v>
      </c>
      <c r="C10" s="70" t="s">
        <v>451</v>
      </c>
      <c r="D10" s="70" t="s">
        <v>451</v>
      </c>
      <c r="E10" s="70" t="s">
        <v>451</v>
      </c>
      <c r="F10" s="70" t="s">
        <v>451</v>
      </c>
      <c r="G10" s="70" t="s">
        <v>451</v>
      </c>
      <c r="H10" s="70" t="s">
        <v>451</v>
      </c>
      <c r="I10" s="70" t="s">
        <v>451</v>
      </c>
      <c r="J10" s="70" t="s">
        <v>451</v>
      </c>
      <c r="K10" s="70" t="s">
        <v>451</v>
      </c>
      <c r="L10" s="70" t="s">
        <v>451</v>
      </c>
      <c r="M10" s="70" t="s">
        <v>451</v>
      </c>
      <c r="N10" s="70" t="s">
        <v>451</v>
      </c>
      <c r="O10" s="70" t="s">
        <v>451</v>
      </c>
      <c r="P10" s="70" t="s">
        <v>451</v>
      </c>
      <c r="Q10" s="70" t="s">
        <v>451</v>
      </c>
      <c r="R10" s="70">
        <v>1.7</v>
      </c>
    </row>
    <row r="11" spans="1:18" x14ac:dyDescent="0.35">
      <c r="A11" s="69" t="s">
        <v>462</v>
      </c>
      <c r="B11" s="70" t="s">
        <v>451</v>
      </c>
      <c r="C11" s="70" t="s">
        <v>451</v>
      </c>
      <c r="D11" s="70" t="s">
        <v>451</v>
      </c>
      <c r="E11" s="70" t="s">
        <v>451</v>
      </c>
      <c r="F11" s="70" t="s">
        <v>451</v>
      </c>
      <c r="G11" s="70" t="s">
        <v>451</v>
      </c>
      <c r="H11" s="70">
        <v>10.1</v>
      </c>
      <c r="I11" s="70">
        <v>0.7</v>
      </c>
      <c r="J11" s="70" t="s">
        <v>451</v>
      </c>
      <c r="K11" s="70" t="s">
        <v>451</v>
      </c>
      <c r="L11" s="70" t="s">
        <v>451</v>
      </c>
      <c r="M11" s="70" t="s">
        <v>451</v>
      </c>
      <c r="N11" s="70" t="s">
        <v>451</v>
      </c>
      <c r="O11" s="70" t="s">
        <v>451</v>
      </c>
      <c r="P11" s="70" t="s">
        <v>451</v>
      </c>
      <c r="Q11" s="70" t="s">
        <v>451</v>
      </c>
      <c r="R11" s="70">
        <v>10.799999999999999</v>
      </c>
    </row>
    <row r="12" spans="1:18" x14ac:dyDescent="0.35">
      <c r="A12" s="69" t="s">
        <v>9</v>
      </c>
      <c r="B12" s="70">
        <v>51.6</v>
      </c>
      <c r="C12" s="70" t="s">
        <v>451</v>
      </c>
      <c r="D12" s="70">
        <v>3</v>
      </c>
      <c r="E12" s="70" t="s">
        <v>451</v>
      </c>
      <c r="F12" s="70">
        <v>0.2</v>
      </c>
      <c r="G12" s="70" t="s">
        <v>451</v>
      </c>
      <c r="H12" s="70" t="s">
        <v>451</v>
      </c>
      <c r="I12" s="70" t="s">
        <v>451</v>
      </c>
      <c r="J12" s="70">
        <v>158.19999999999999</v>
      </c>
      <c r="K12" s="70" t="s">
        <v>451</v>
      </c>
      <c r="L12" s="70">
        <v>1.6</v>
      </c>
      <c r="M12" s="70" t="s">
        <v>451</v>
      </c>
      <c r="N12" s="70" t="s">
        <v>451</v>
      </c>
      <c r="O12" s="70" t="s">
        <v>451</v>
      </c>
      <c r="P12" s="70" t="s">
        <v>451</v>
      </c>
      <c r="Q12" s="70" t="s">
        <v>451</v>
      </c>
      <c r="R12" s="70">
        <v>214.6</v>
      </c>
    </row>
    <row r="13" spans="1:18" x14ac:dyDescent="0.35">
      <c r="A13" s="69" t="s">
        <v>233</v>
      </c>
      <c r="B13" s="70">
        <v>7.8</v>
      </c>
      <c r="C13" s="70" t="s">
        <v>451</v>
      </c>
      <c r="D13" s="70">
        <v>0.1</v>
      </c>
      <c r="E13" s="70" t="s">
        <v>451</v>
      </c>
      <c r="F13" s="70">
        <v>0.1</v>
      </c>
      <c r="G13" s="70" t="s">
        <v>451</v>
      </c>
      <c r="H13" s="70">
        <v>0.2</v>
      </c>
      <c r="I13" s="70" t="s">
        <v>451</v>
      </c>
      <c r="J13" s="70">
        <v>1.1000000000000001</v>
      </c>
      <c r="K13" s="70">
        <v>0.5</v>
      </c>
      <c r="L13" s="70" t="s">
        <v>451</v>
      </c>
      <c r="M13" s="70">
        <v>0.1</v>
      </c>
      <c r="N13" s="70" t="s">
        <v>451</v>
      </c>
      <c r="O13" s="70" t="s">
        <v>451</v>
      </c>
      <c r="P13" s="70" t="s">
        <v>451</v>
      </c>
      <c r="Q13" s="70" t="s">
        <v>451</v>
      </c>
      <c r="R13" s="70">
        <v>9.8999999999999986</v>
      </c>
    </row>
    <row r="14" spans="1:18" x14ac:dyDescent="0.35">
      <c r="A14" s="69" t="s">
        <v>11</v>
      </c>
      <c r="B14" s="70" t="s">
        <v>451</v>
      </c>
      <c r="C14" s="70" t="s">
        <v>451</v>
      </c>
      <c r="D14" s="70" t="s">
        <v>451</v>
      </c>
      <c r="E14" s="70" t="s">
        <v>451</v>
      </c>
      <c r="F14" s="70" t="s">
        <v>451</v>
      </c>
      <c r="G14" s="70" t="s">
        <v>451</v>
      </c>
      <c r="H14" s="70" t="s">
        <v>451</v>
      </c>
      <c r="I14" s="70" t="s">
        <v>451</v>
      </c>
      <c r="J14" s="70" t="s">
        <v>451</v>
      </c>
      <c r="K14" s="70" t="s">
        <v>451</v>
      </c>
      <c r="L14" s="70" t="s">
        <v>451</v>
      </c>
      <c r="M14" s="70" t="s">
        <v>451</v>
      </c>
      <c r="N14" s="70" t="s">
        <v>451</v>
      </c>
      <c r="O14" s="70" t="s">
        <v>451</v>
      </c>
      <c r="P14" s="70" t="s">
        <v>451</v>
      </c>
      <c r="Q14" s="70" t="s">
        <v>451</v>
      </c>
      <c r="R14" s="70">
        <v>0</v>
      </c>
    </row>
    <row r="15" spans="1:18" x14ac:dyDescent="0.35">
      <c r="A15" s="71" t="s">
        <v>463</v>
      </c>
      <c r="B15" s="72">
        <v>9838.1</v>
      </c>
      <c r="C15" s="72">
        <v>0</v>
      </c>
      <c r="D15" s="72">
        <v>780.9</v>
      </c>
      <c r="E15" s="72">
        <v>132.10000000000002</v>
      </c>
      <c r="F15" s="72">
        <v>4</v>
      </c>
      <c r="G15" s="72">
        <v>97</v>
      </c>
      <c r="H15" s="72">
        <v>115.69999999999999</v>
      </c>
      <c r="I15" s="72">
        <v>1.2999999999999998</v>
      </c>
      <c r="J15" s="72">
        <v>1135.9999999999998</v>
      </c>
      <c r="K15" s="72">
        <v>2.1</v>
      </c>
      <c r="L15" s="72">
        <v>1.6</v>
      </c>
      <c r="M15" s="72">
        <v>0.2</v>
      </c>
      <c r="N15" s="72">
        <v>0</v>
      </c>
      <c r="O15" s="72">
        <v>0</v>
      </c>
      <c r="P15" s="72">
        <v>0</v>
      </c>
      <c r="Q15" s="72">
        <v>0</v>
      </c>
      <c r="R15" s="72">
        <v>12109.099999999999</v>
      </c>
    </row>
    <row r="16" spans="1:18" x14ac:dyDescent="0.35">
      <c r="A16" s="68" t="s">
        <v>464</v>
      </c>
      <c r="B16" s="68"/>
      <c r="C16" s="68"/>
      <c r="D16" s="68"/>
      <c r="E16" s="68"/>
      <c r="F16" s="68"/>
      <c r="G16" s="68"/>
      <c r="H16" s="68"/>
      <c r="I16" s="68"/>
      <c r="J16" s="68"/>
      <c r="K16" s="68"/>
      <c r="L16" s="68"/>
      <c r="M16" s="68"/>
      <c r="N16" s="68"/>
      <c r="O16" s="68"/>
      <c r="P16" s="68"/>
      <c r="Q16" s="68"/>
      <c r="R16" s="68"/>
    </row>
    <row r="17" spans="1:18" x14ac:dyDescent="0.35">
      <c r="A17" s="69" t="s">
        <v>428</v>
      </c>
      <c r="B17" s="70">
        <v>9217.6</v>
      </c>
      <c r="C17" s="70" t="s">
        <v>451</v>
      </c>
      <c r="D17" s="70">
        <v>364.1</v>
      </c>
      <c r="E17" s="70">
        <v>62.3</v>
      </c>
      <c r="F17" s="70" t="s">
        <v>451</v>
      </c>
      <c r="G17" s="70" t="s">
        <v>451</v>
      </c>
      <c r="H17" s="70" t="s">
        <v>451</v>
      </c>
      <c r="I17" s="70" t="s">
        <v>451</v>
      </c>
      <c r="J17" s="70">
        <v>1102.5999999999999</v>
      </c>
      <c r="K17" s="70" t="s">
        <v>451</v>
      </c>
      <c r="L17" s="70">
        <v>1.6</v>
      </c>
      <c r="M17" s="70">
        <v>0.4</v>
      </c>
      <c r="N17" s="70" t="s">
        <v>451</v>
      </c>
      <c r="O17" s="70" t="s">
        <v>451</v>
      </c>
      <c r="P17" s="70" t="s">
        <v>451</v>
      </c>
      <c r="Q17" s="70" t="s">
        <v>451</v>
      </c>
      <c r="R17" s="70">
        <v>10748.5</v>
      </c>
    </row>
    <row r="18" spans="1:18" x14ac:dyDescent="0.35">
      <c r="A18" s="69" t="s">
        <v>17</v>
      </c>
      <c r="B18" s="70" t="s">
        <v>451</v>
      </c>
      <c r="C18" s="70" t="s">
        <v>451</v>
      </c>
      <c r="D18" s="70" t="s">
        <v>451</v>
      </c>
      <c r="E18" s="70" t="s">
        <v>451</v>
      </c>
      <c r="F18" s="70" t="s">
        <v>451</v>
      </c>
      <c r="G18" s="70" t="s">
        <v>451</v>
      </c>
      <c r="H18" s="70" t="s">
        <v>451</v>
      </c>
      <c r="I18" s="70" t="s">
        <v>451</v>
      </c>
      <c r="J18" s="70" t="s">
        <v>451</v>
      </c>
      <c r="K18" s="70" t="s">
        <v>451</v>
      </c>
      <c r="L18" s="70" t="s">
        <v>451</v>
      </c>
      <c r="M18" s="70" t="s">
        <v>451</v>
      </c>
      <c r="N18" s="70" t="s">
        <v>451</v>
      </c>
      <c r="O18" s="70" t="s">
        <v>451</v>
      </c>
      <c r="P18" s="70" t="s">
        <v>451</v>
      </c>
      <c r="Q18" s="70" t="s">
        <v>451</v>
      </c>
      <c r="R18" s="70">
        <v>0</v>
      </c>
    </row>
    <row r="19" spans="1:18" x14ac:dyDescent="0.35">
      <c r="A19" s="69" t="s">
        <v>427</v>
      </c>
      <c r="B19" s="70">
        <v>0.4</v>
      </c>
      <c r="C19" s="70" t="s">
        <v>451</v>
      </c>
      <c r="D19" s="70">
        <v>0.1</v>
      </c>
      <c r="E19" s="70" t="s">
        <v>451</v>
      </c>
      <c r="F19" s="70" t="s">
        <v>451</v>
      </c>
      <c r="G19" s="70" t="s">
        <v>451</v>
      </c>
      <c r="H19" s="70">
        <v>0.2</v>
      </c>
      <c r="I19" s="70" t="s">
        <v>451</v>
      </c>
      <c r="J19" s="70">
        <v>0.5</v>
      </c>
      <c r="K19" s="70">
        <v>0.4</v>
      </c>
      <c r="L19" s="70" t="s">
        <v>451</v>
      </c>
      <c r="M19" s="70">
        <v>0.1</v>
      </c>
      <c r="N19" s="70" t="s">
        <v>451</v>
      </c>
      <c r="O19" s="70" t="s">
        <v>451</v>
      </c>
      <c r="P19" s="70" t="s">
        <v>451</v>
      </c>
      <c r="Q19" s="70" t="s">
        <v>451</v>
      </c>
      <c r="R19" s="70">
        <v>1.7000000000000002</v>
      </c>
    </row>
    <row r="20" spans="1:18" x14ac:dyDescent="0.35">
      <c r="A20" s="69" t="s">
        <v>465</v>
      </c>
      <c r="B20" s="70">
        <v>287.60000000000002</v>
      </c>
      <c r="C20" s="70" t="s">
        <v>451</v>
      </c>
      <c r="D20" s="70">
        <v>18.2</v>
      </c>
      <c r="E20" s="70">
        <v>69.8</v>
      </c>
      <c r="F20" s="70">
        <v>3.9</v>
      </c>
      <c r="G20" s="70">
        <v>4.9000000000000004</v>
      </c>
      <c r="H20" s="70">
        <v>10.199999999999999</v>
      </c>
      <c r="I20" s="70">
        <v>1.3</v>
      </c>
      <c r="J20" s="70">
        <v>68.099999999999994</v>
      </c>
      <c r="K20" s="70">
        <v>2.2000000000000002</v>
      </c>
      <c r="L20" s="70" t="s">
        <v>451</v>
      </c>
      <c r="M20" s="70">
        <v>0.1</v>
      </c>
      <c r="N20" s="70" t="s">
        <v>451</v>
      </c>
      <c r="O20" s="70" t="s">
        <v>451</v>
      </c>
      <c r="P20" s="70" t="s">
        <v>451</v>
      </c>
      <c r="Q20" s="70" t="s">
        <v>451</v>
      </c>
      <c r="R20" s="70">
        <v>466.2</v>
      </c>
    </row>
    <row r="21" spans="1:18" x14ac:dyDescent="0.35">
      <c r="A21" s="69" t="s">
        <v>466</v>
      </c>
      <c r="B21" s="70">
        <v>325.39999999999998</v>
      </c>
      <c r="C21" s="70" t="s">
        <v>451</v>
      </c>
      <c r="D21" s="70">
        <v>398.5</v>
      </c>
      <c r="E21" s="70" t="s">
        <v>451</v>
      </c>
      <c r="F21" s="70" t="s">
        <v>451</v>
      </c>
      <c r="G21" s="70">
        <v>92.1</v>
      </c>
      <c r="H21" s="70">
        <v>105.3</v>
      </c>
      <c r="I21" s="70" t="s">
        <v>451</v>
      </c>
      <c r="J21" s="70" t="s">
        <v>451</v>
      </c>
      <c r="K21" s="70" t="s">
        <v>451</v>
      </c>
      <c r="L21" s="70" t="s">
        <v>451</v>
      </c>
      <c r="M21" s="70" t="s">
        <v>451</v>
      </c>
      <c r="N21" s="70" t="s">
        <v>451</v>
      </c>
      <c r="O21" s="70" t="s">
        <v>451</v>
      </c>
      <c r="P21" s="70" t="s">
        <v>451</v>
      </c>
      <c r="Q21" s="70" t="s">
        <v>451</v>
      </c>
      <c r="R21" s="70">
        <v>921.4</v>
      </c>
    </row>
    <row r="22" spans="1:18" x14ac:dyDescent="0.35">
      <c r="A22" s="69" t="s">
        <v>29</v>
      </c>
      <c r="B22" s="70" t="s">
        <v>451</v>
      </c>
      <c r="C22" s="70" t="s">
        <v>451</v>
      </c>
      <c r="D22" s="70" t="s">
        <v>451</v>
      </c>
      <c r="E22" s="70" t="s">
        <v>451</v>
      </c>
      <c r="F22" s="70" t="s">
        <v>451</v>
      </c>
      <c r="G22" s="70" t="s">
        <v>451</v>
      </c>
      <c r="H22" s="70" t="s">
        <v>451</v>
      </c>
      <c r="I22" s="70" t="s">
        <v>451</v>
      </c>
      <c r="J22" s="70">
        <v>10</v>
      </c>
      <c r="K22" s="70" t="s">
        <v>451</v>
      </c>
      <c r="L22" s="70" t="s">
        <v>451</v>
      </c>
      <c r="M22" s="70" t="s">
        <v>451</v>
      </c>
      <c r="N22" s="70" t="s">
        <v>451</v>
      </c>
      <c r="O22" s="70" t="s">
        <v>451</v>
      </c>
      <c r="P22" s="70" t="s">
        <v>451</v>
      </c>
      <c r="Q22" s="70" t="s">
        <v>451</v>
      </c>
      <c r="R22" s="70">
        <v>10</v>
      </c>
    </row>
    <row r="23" spans="1:18" x14ac:dyDescent="0.35">
      <c r="A23" s="71" t="s">
        <v>467</v>
      </c>
      <c r="B23" s="72">
        <v>9831.1</v>
      </c>
      <c r="C23" s="72">
        <v>0</v>
      </c>
      <c r="D23" s="72">
        <v>780.90000000000009</v>
      </c>
      <c r="E23" s="72">
        <v>132.1</v>
      </c>
      <c r="F23" s="72">
        <v>4</v>
      </c>
      <c r="G23" s="72">
        <v>97</v>
      </c>
      <c r="H23" s="72">
        <v>115.69999999999999</v>
      </c>
      <c r="I23" s="72">
        <v>1.3</v>
      </c>
      <c r="J23" s="72">
        <v>1181.0999999999999</v>
      </c>
      <c r="K23" s="72">
        <v>2.6</v>
      </c>
      <c r="L23" s="72">
        <v>1.6</v>
      </c>
      <c r="M23" s="72">
        <v>0.6</v>
      </c>
      <c r="N23" s="72">
        <v>0</v>
      </c>
      <c r="O23" s="72">
        <v>0</v>
      </c>
      <c r="P23" s="72">
        <v>0</v>
      </c>
      <c r="Q23" s="72">
        <v>0</v>
      </c>
      <c r="R23" s="72">
        <v>12148.000000000002</v>
      </c>
    </row>
    <row r="24" spans="1:18" x14ac:dyDescent="0.35">
      <c r="A24" s="71" t="s">
        <v>468</v>
      </c>
      <c r="B24" s="72">
        <v>7.1</v>
      </c>
      <c r="C24" s="72">
        <v>0</v>
      </c>
      <c r="D24" s="72">
        <v>0</v>
      </c>
      <c r="E24" s="72">
        <v>0</v>
      </c>
      <c r="F24" s="72">
        <v>0</v>
      </c>
      <c r="G24" s="72">
        <v>0</v>
      </c>
      <c r="H24" s="72">
        <v>0</v>
      </c>
      <c r="I24" s="72">
        <v>0</v>
      </c>
      <c r="J24" s="72">
        <v>-45.100000000000136</v>
      </c>
      <c r="K24" s="72">
        <v>-0.5</v>
      </c>
      <c r="L24" s="72">
        <v>0</v>
      </c>
      <c r="M24" s="72">
        <v>-0.39999999999999997</v>
      </c>
      <c r="N24" s="72">
        <v>0</v>
      </c>
      <c r="O24" s="72">
        <v>0</v>
      </c>
      <c r="P24" s="72">
        <v>0</v>
      </c>
      <c r="Q24" s="72">
        <v>0</v>
      </c>
      <c r="R24" s="72">
        <v>-38.900000000003274</v>
      </c>
    </row>
    <row r="25" spans="1:18" x14ac:dyDescent="0.35">
      <c r="A25" s="76" t="s">
        <v>469</v>
      </c>
      <c r="B25" s="68"/>
      <c r="C25" s="68"/>
      <c r="D25" s="68"/>
      <c r="E25" s="68"/>
      <c r="F25" s="68"/>
      <c r="G25" s="68"/>
      <c r="H25" s="68"/>
      <c r="I25" s="68"/>
      <c r="J25" s="68"/>
      <c r="K25" s="68"/>
      <c r="L25" s="68"/>
      <c r="M25" s="68"/>
      <c r="N25" s="68"/>
      <c r="O25" s="68"/>
      <c r="P25" s="68"/>
      <c r="Q25" s="68"/>
      <c r="R25" s="68"/>
    </row>
    <row r="26" spans="1:18" x14ac:dyDescent="0.35">
      <c r="A26" s="69" t="s">
        <v>429</v>
      </c>
      <c r="B26" s="70" t="s">
        <v>451</v>
      </c>
      <c r="C26" s="70" t="s">
        <v>451</v>
      </c>
      <c r="D26" s="70">
        <v>-0.1</v>
      </c>
      <c r="E26" s="70" t="s">
        <v>451</v>
      </c>
      <c r="F26" s="70">
        <v>-0.1</v>
      </c>
      <c r="G26" s="70" t="s">
        <v>451</v>
      </c>
      <c r="H26" s="70" t="s">
        <v>451</v>
      </c>
      <c r="I26" s="70" t="s">
        <v>451</v>
      </c>
      <c r="J26" s="70">
        <v>-5.7</v>
      </c>
      <c r="K26" s="70">
        <v>0.1</v>
      </c>
      <c r="L26" s="70" t="s">
        <v>451</v>
      </c>
      <c r="M26" s="70" t="s">
        <v>451</v>
      </c>
      <c r="N26" s="70" t="s">
        <v>451</v>
      </c>
      <c r="O26" s="70">
        <v>-2.2999999999999998</v>
      </c>
      <c r="P26" s="70" t="s">
        <v>451</v>
      </c>
      <c r="Q26" s="70" t="s">
        <v>451</v>
      </c>
      <c r="R26" s="70">
        <v>-8.1000000000000014</v>
      </c>
    </row>
    <row r="27" spans="1:18" x14ac:dyDescent="0.35">
      <c r="A27" s="69" t="s">
        <v>44</v>
      </c>
      <c r="B27" s="70" t="s">
        <v>451</v>
      </c>
      <c r="C27" s="70" t="s">
        <v>451</v>
      </c>
      <c r="D27" s="70" t="s">
        <v>451</v>
      </c>
      <c r="E27" s="70" t="s">
        <v>451</v>
      </c>
      <c r="F27" s="70" t="s">
        <v>451</v>
      </c>
      <c r="G27" s="70" t="s">
        <v>451</v>
      </c>
      <c r="H27" s="70" t="s">
        <v>451</v>
      </c>
      <c r="I27" s="70" t="s">
        <v>451</v>
      </c>
      <c r="J27" s="70">
        <v>-3.9</v>
      </c>
      <c r="K27" s="70" t="s">
        <v>451</v>
      </c>
      <c r="L27" s="70" t="s">
        <v>451</v>
      </c>
      <c r="M27" s="70" t="s">
        <v>451</v>
      </c>
      <c r="N27" s="70" t="s">
        <v>451</v>
      </c>
      <c r="O27" s="70" t="s">
        <v>451</v>
      </c>
      <c r="P27" s="70" t="s">
        <v>451</v>
      </c>
      <c r="Q27" s="70" t="s">
        <v>451</v>
      </c>
      <c r="R27" s="70">
        <v>-3.9</v>
      </c>
    </row>
    <row r="28" spans="1:18" x14ac:dyDescent="0.35">
      <c r="A28" s="71" t="s">
        <v>470</v>
      </c>
      <c r="B28" s="72">
        <v>0</v>
      </c>
      <c r="C28" s="72">
        <v>0</v>
      </c>
      <c r="D28" s="72">
        <v>-0.1</v>
      </c>
      <c r="E28" s="72">
        <v>0</v>
      </c>
      <c r="F28" s="72">
        <v>-0.1</v>
      </c>
      <c r="G28" s="72">
        <v>0</v>
      </c>
      <c r="H28" s="72">
        <v>0</v>
      </c>
      <c r="I28" s="72">
        <v>0</v>
      </c>
      <c r="J28" s="72">
        <v>-9.5</v>
      </c>
      <c r="K28" s="72">
        <v>0.1</v>
      </c>
      <c r="L28" s="72">
        <v>0</v>
      </c>
      <c r="M28" s="72">
        <v>0</v>
      </c>
      <c r="N28" s="72">
        <v>0</v>
      </c>
      <c r="O28" s="72">
        <v>-2.2999999999999998</v>
      </c>
      <c r="P28" s="72">
        <v>0</v>
      </c>
      <c r="Q28" s="72">
        <v>0</v>
      </c>
      <c r="R28" s="72">
        <v>-12.000000000000002</v>
      </c>
    </row>
    <row r="29" spans="1:18" x14ac:dyDescent="0.35">
      <c r="A29" s="71" t="s">
        <v>471</v>
      </c>
      <c r="B29" s="72">
        <v>7.1</v>
      </c>
      <c r="C29" s="72">
        <v>0</v>
      </c>
      <c r="D29" s="72">
        <v>-0.1</v>
      </c>
      <c r="E29" s="72">
        <v>0</v>
      </c>
      <c r="F29" s="72">
        <v>-0.1</v>
      </c>
      <c r="G29" s="72">
        <v>0</v>
      </c>
      <c r="H29" s="72">
        <v>0</v>
      </c>
      <c r="I29" s="72">
        <v>0</v>
      </c>
      <c r="J29" s="72">
        <v>-54.600000000000136</v>
      </c>
      <c r="K29" s="72">
        <v>-0.4</v>
      </c>
      <c r="L29" s="72">
        <v>0</v>
      </c>
      <c r="M29" s="72">
        <v>-0.39999999999999997</v>
      </c>
      <c r="N29" s="72">
        <v>0</v>
      </c>
      <c r="O29" s="72">
        <v>-2.2999999999999998</v>
      </c>
      <c r="P29" s="72">
        <v>0</v>
      </c>
      <c r="Q29" s="72">
        <v>0</v>
      </c>
      <c r="R29" s="72">
        <v>-50.800000000003273</v>
      </c>
    </row>
    <row r="31" spans="1:18" x14ac:dyDescent="0.35">
      <c r="A31" s="163" t="s">
        <v>999</v>
      </c>
    </row>
    <row r="32" spans="1:18" x14ac:dyDescent="0.35">
      <c r="A32" s="163" t="s">
        <v>1020</v>
      </c>
    </row>
    <row r="33" spans="1:1" x14ac:dyDescent="0.35">
      <c r="A33" s="163" t="s">
        <v>1021</v>
      </c>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BF294-70BC-45A6-80B0-74E4477EC1FA}">
  <dimension ref="A1:C16"/>
  <sheetViews>
    <sheetView workbookViewId="0"/>
  </sheetViews>
  <sheetFormatPr defaultRowHeight="14.5" x14ac:dyDescent="0.35"/>
  <cols>
    <col min="1" max="1" width="51.26953125" customWidth="1"/>
  </cols>
  <sheetData>
    <row r="1" spans="1:3" x14ac:dyDescent="0.35">
      <c r="A1" s="2" t="s">
        <v>474</v>
      </c>
    </row>
    <row r="2" spans="1:3" ht="21" x14ac:dyDescent="0.35">
      <c r="A2" s="79"/>
      <c r="B2" s="10" t="s">
        <v>55</v>
      </c>
      <c r="C2" s="13" t="s">
        <v>56</v>
      </c>
    </row>
    <row r="3" spans="1:3" x14ac:dyDescent="0.35">
      <c r="A3" s="5" t="s">
        <v>475</v>
      </c>
      <c r="B3" s="5"/>
      <c r="C3" s="5"/>
    </row>
    <row r="4" spans="1:3" x14ac:dyDescent="0.35">
      <c r="A4" s="16" t="s">
        <v>59</v>
      </c>
      <c r="B4" s="16"/>
      <c r="C4" s="16"/>
    </row>
    <row r="5" spans="1:3" x14ac:dyDescent="0.35">
      <c r="A5" s="6" t="s">
        <v>60</v>
      </c>
      <c r="B5" s="11">
        <v>51.6</v>
      </c>
      <c r="C5" s="14">
        <v>44.3</v>
      </c>
    </row>
    <row r="6" spans="1:3" x14ac:dyDescent="0.35">
      <c r="A6" s="6" t="s">
        <v>476</v>
      </c>
      <c r="B6" s="11">
        <v>3.4</v>
      </c>
      <c r="C6" s="14">
        <v>11.4</v>
      </c>
    </row>
    <row r="7" spans="1:3" x14ac:dyDescent="0.35">
      <c r="A7" s="6" t="s">
        <v>62</v>
      </c>
      <c r="B7" s="11">
        <v>912.2</v>
      </c>
      <c r="C7" s="14">
        <v>129.60000000000002</v>
      </c>
    </row>
    <row r="8" spans="1:3" x14ac:dyDescent="0.35">
      <c r="A8" s="6" t="s">
        <v>64</v>
      </c>
      <c r="B8" s="11">
        <v>3.3</v>
      </c>
      <c r="C8" s="14">
        <v>3.3</v>
      </c>
    </row>
    <row r="9" spans="1:3" x14ac:dyDescent="0.35">
      <c r="A9" s="9" t="s">
        <v>477</v>
      </c>
      <c r="B9" s="12">
        <v>970.5</v>
      </c>
      <c r="C9" s="15">
        <v>188.60000000000002</v>
      </c>
    </row>
    <row r="10" spans="1:3" x14ac:dyDescent="0.35">
      <c r="A10" s="5" t="s">
        <v>478</v>
      </c>
      <c r="B10" s="5"/>
      <c r="C10" s="5"/>
    </row>
    <row r="11" spans="1:3" x14ac:dyDescent="0.35">
      <c r="A11" s="16" t="s">
        <v>479</v>
      </c>
      <c r="B11" s="16"/>
      <c r="C11" s="16"/>
    </row>
    <row r="12" spans="1:3" x14ac:dyDescent="0.35">
      <c r="A12" s="6" t="s">
        <v>480</v>
      </c>
      <c r="B12" s="11">
        <v>354.40000000000146</v>
      </c>
      <c r="C12" s="14">
        <v>1.3999999999966448</v>
      </c>
    </row>
    <row r="13" spans="1:3" x14ac:dyDescent="0.35">
      <c r="A13" s="6" t="s">
        <v>85</v>
      </c>
      <c r="B13" s="11">
        <v>609.4</v>
      </c>
      <c r="C13" s="14">
        <v>172.5</v>
      </c>
    </row>
    <row r="14" spans="1:3" x14ac:dyDescent="0.35">
      <c r="A14" s="6" t="s">
        <v>233</v>
      </c>
      <c r="B14" s="11">
        <v>6.7</v>
      </c>
      <c r="C14" s="14">
        <v>14.7</v>
      </c>
    </row>
    <row r="15" spans="1:3" x14ac:dyDescent="0.35">
      <c r="A15" s="9" t="s">
        <v>481</v>
      </c>
      <c r="B15" s="12">
        <v>970.50000000000148</v>
      </c>
      <c r="C15" s="15">
        <v>188.59999999999664</v>
      </c>
    </row>
    <row r="16" spans="1:3" x14ac:dyDescent="0.35">
      <c r="A16" s="9" t="s">
        <v>482</v>
      </c>
      <c r="B16" s="12">
        <v>0</v>
      </c>
      <c r="C16" s="15">
        <v>0</v>
      </c>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F2FC8-6375-4D2E-8A3C-DB99994F264D}">
  <dimension ref="A1:C45"/>
  <sheetViews>
    <sheetView workbookViewId="0"/>
  </sheetViews>
  <sheetFormatPr defaultRowHeight="14.5" x14ac:dyDescent="0.35"/>
  <cols>
    <col min="1" max="1" width="51.26953125" customWidth="1"/>
  </cols>
  <sheetData>
    <row r="1" spans="1:3" x14ac:dyDescent="0.35">
      <c r="A1" s="2" t="s">
        <v>970</v>
      </c>
    </row>
    <row r="2" spans="1:3" ht="21" x14ac:dyDescent="0.35">
      <c r="A2" s="79"/>
      <c r="B2" s="10" t="s">
        <v>55</v>
      </c>
      <c r="C2" s="13" t="s">
        <v>56</v>
      </c>
    </row>
    <row r="3" spans="1:3" x14ac:dyDescent="0.35">
      <c r="A3" s="16" t="s">
        <v>483</v>
      </c>
      <c r="B3" s="5"/>
      <c r="C3" s="5"/>
    </row>
    <row r="4" spans="1:3" x14ac:dyDescent="0.35">
      <c r="A4" s="49" t="s">
        <v>334</v>
      </c>
      <c r="B4" s="11">
        <v>1377.8254106299999</v>
      </c>
      <c r="C4" s="14">
        <v>1209.5</v>
      </c>
    </row>
    <row r="5" spans="1:3" x14ac:dyDescent="0.35">
      <c r="A5" s="49" t="s">
        <v>336</v>
      </c>
      <c r="B5" s="11">
        <v>814.07795985999996</v>
      </c>
      <c r="C5" s="14">
        <v>746.4</v>
      </c>
    </row>
    <row r="6" spans="1:3" x14ac:dyDescent="0.35">
      <c r="A6" s="49" t="s">
        <v>340</v>
      </c>
      <c r="B6" s="11">
        <v>798.75431904999994</v>
      </c>
      <c r="C6" s="14">
        <v>735.7</v>
      </c>
    </row>
    <row r="7" spans="1:3" x14ac:dyDescent="0.35">
      <c r="A7" s="49" t="s">
        <v>335</v>
      </c>
      <c r="B7" s="11">
        <v>742.39457076999997</v>
      </c>
      <c r="C7" s="14">
        <v>657.9</v>
      </c>
    </row>
    <row r="8" spans="1:3" x14ac:dyDescent="0.35">
      <c r="A8" s="49" t="s">
        <v>341</v>
      </c>
      <c r="B8" s="11">
        <v>674.76926002000005</v>
      </c>
      <c r="C8" s="14">
        <v>615.1</v>
      </c>
    </row>
    <row r="9" spans="1:3" x14ac:dyDescent="0.35">
      <c r="A9" s="49" t="s">
        <v>338</v>
      </c>
      <c r="B9" s="11">
        <v>649.35272969000005</v>
      </c>
      <c r="C9" s="14">
        <v>605.9</v>
      </c>
    </row>
    <row r="10" spans="1:3" x14ac:dyDescent="0.35">
      <c r="A10" s="49" t="s">
        <v>348</v>
      </c>
      <c r="B10" s="11">
        <v>521.28983281000001</v>
      </c>
      <c r="C10" s="14">
        <v>482.3</v>
      </c>
    </row>
    <row r="11" spans="1:3" x14ac:dyDescent="0.35">
      <c r="A11" s="49" t="s">
        <v>355</v>
      </c>
      <c r="B11" s="11">
        <v>470.32782478000001</v>
      </c>
      <c r="C11" s="14">
        <v>433</v>
      </c>
    </row>
    <row r="12" spans="1:3" x14ac:dyDescent="0.35">
      <c r="A12" s="49" t="s">
        <v>347</v>
      </c>
      <c r="B12" s="11">
        <v>466.20086419</v>
      </c>
      <c r="C12" s="14">
        <v>437.6</v>
      </c>
    </row>
    <row r="13" spans="1:3" x14ac:dyDescent="0.35">
      <c r="A13" s="49" t="s">
        <v>342</v>
      </c>
      <c r="B13" s="11">
        <v>470.62049974999996</v>
      </c>
      <c r="C13" s="14">
        <v>447.9</v>
      </c>
    </row>
    <row r="14" spans="1:3" x14ac:dyDescent="0.35">
      <c r="A14" s="49" t="s">
        <v>339</v>
      </c>
      <c r="B14" s="11">
        <v>460.4</v>
      </c>
      <c r="C14" s="14">
        <v>435.3</v>
      </c>
    </row>
    <row r="15" spans="1:3" x14ac:dyDescent="0.35">
      <c r="A15" s="49" t="s">
        <v>356</v>
      </c>
      <c r="B15" s="11">
        <v>355.11948525999998</v>
      </c>
      <c r="C15" s="14">
        <v>325.7</v>
      </c>
    </row>
    <row r="16" spans="1:3" x14ac:dyDescent="0.35">
      <c r="A16" s="49" t="s">
        <v>345</v>
      </c>
      <c r="B16" s="11">
        <v>293.32608396000001</v>
      </c>
      <c r="C16" s="14">
        <v>264.2</v>
      </c>
    </row>
    <row r="17" spans="1:3" x14ac:dyDescent="0.35">
      <c r="A17" s="49" t="s">
        <v>346</v>
      </c>
      <c r="B17" s="11">
        <v>277.06762728999996</v>
      </c>
      <c r="C17" s="14">
        <v>257.8</v>
      </c>
    </row>
    <row r="18" spans="1:3" x14ac:dyDescent="0.35">
      <c r="A18" s="49" t="s">
        <v>349</v>
      </c>
      <c r="B18" s="11">
        <v>218.98836947000001</v>
      </c>
      <c r="C18" s="14">
        <v>209.6</v>
      </c>
    </row>
    <row r="19" spans="1:3" x14ac:dyDescent="0.35">
      <c r="A19" s="49" t="s">
        <v>350</v>
      </c>
      <c r="B19" s="11">
        <v>185.3</v>
      </c>
      <c r="C19" s="14">
        <v>179.6</v>
      </c>
    </row>
    <row r="20" spans="1:3" x14ac:dyDescent="0.35">
      <c r="A20" s="49" t="s">
        <v>344</v>
      </c>
      <c r="B20" s="11">
        <v>177.50143529000002</v>
      </c>
      <c r="C20" s="14">
        <v>165.9</v>
      </c>
    </row>
    <row r="21" spans="1:3" x14ac:dyDescent="0.35">
      <c r="A21" s="49" t="s">
        <v>337</v>
      </c>
      <c r="B21" s="11">
        <v>169.71762541000001</v>
      </c>
      <c r="C21" s="14">
        <v>142.9</v>
      </c>
    </row>
    <row r="22" spans="1:3" x14ac:dyDescent="0.35">
      <c r="A22" s="49" t="s">
        <v>351</v>
      </c>
      <c r="B22" s="11">
        <v>136.14283674999999</v>
      </c>
      <c r="C22" s="14">
        <v>122.1</v>
      </c>
    </row>
    <row r="23" spans="1:3" x14ac:dyDescent="0.35">
      <c r="A23" s="49" t="s">
        <v>343</v>
      </c>
      <c r="B23" s="11">
        <v>130.25917340999999</v>
      </c>
      <c r="C23" s="14">
        <v>123.5</v>
      </c>
    </row>
    <row r="24" spans="1:3" x14ac:dyDescent="0.35">
      <c r="A24" s="49" t="s">
        <v>484</v>
      </c>
      <c r="B24" s="11">
        <v>118.97668935</v>
      </c>
      <c r="C24" s="14">
        <v>102.8</v>
      </c>
    </row>
    <row r="25" spans="1:3" x14ac:dyDescent="0.35">
      <c r="A25" s="49" t="s">
        <v>485</v>
      </c>
      <c r="B25" s="11">
        <v>98.7</v>
      </c>
      <c r="C25" s="14">
        <v>97.8</v>
      </c>
    </row>
    <row r="26" spans="1:3" x14ac:dyDescent="0.35">
      <c r="A26" s="49" t="s">
        <v>352</v>
      </c>
      <c r="B26" s="11">
        <v>94</v>
      </c>
      <c r="C26" s="14">
        <v>92</v>
      </c>
    </row>
    <row r="27" spans="1:3" x14ac:dyDescent="0.35">
      <c r="A27" s="49" t="s">
        <v>486</v>
      </c>
      <c r="B27" s="11">
        <v>77.553687449999998</v>
      </c>
      <c r="C27" s="14">
        <v>71.7</v>
      </c>
    </row>
    <row r="28" spans="1:3" x14ac:dyDescent="0.35">
      <c r="A28" s="49" t="s">
        <v>487</v>
      </c>
      <c r="B28" s="11">
        <v>67.652378179999999</v>
      </c>
      <c r="C28" s="14">
        <v>60.2</v>
      </c>
    </row>
    <row r="29" spans="1:3" x14ac:dyDescent="0.35">
      <c r="A29" s="49" t="s">
        <v>488</v>
      </c>
      <c r="B29" s="11">
        <v>63.99742251</v>
      </c>
      <c r="C29" s="14">
        <v>60.6</v>
      </c>
    </row>
    <row r="30" spans="1:3" x14ac:dyDescent="0.35">
      <c r="A30" s="49" t="s">
        <v>489</v>
      </c>
      <c r="B30" s="11">
        <v>60.912673259999998</v>
      </c>
      <c r="C30" s="14">
        <v>54.2</v>
      </c>
    </row>
    <row r="31" spans="1:3" x14ac:dyDescent="0.35">
      <c r="A31" s="49" t="s">
        <v>490</v>
      </c>
      <c r="B31" s="11">
        <v>59.90214916</v>
      </c>
      <c r="C31" s="14">
        <v>57.6</v>
      </c>
    </row>
    <row r="32" spans="1:3" x14ac:dyDescent="0.35">
      <c r="A32" s="49" t="s">
        <v>491</v>
      </c>
      <c r="B32" s="11">
        <v>54.517642469999998</v>
      </c>
      <c r="C32" s="14">
        <v>46</v>
      </c>
    </row>
    <row r="33" spans="1:3" x14ac:dyDescent="0.35">
      <c r="A33" s="49" t="s">
        <v>492</v>
      </c>
      <c r="B33" s="11">
        <v>49.3</v>
      </c>
      <c r="C33" s="14">
        <v>47.7</v>
      </c>
    </row>
    <row r="34" spans="1:3" x14ac:dyDescent="0.35">
      <c r="A34" s="49" t="s">
        <v>493</v>
      </c>
      <c r="B34" s="11">
        <v>45.586248359999999</v>
      </c>
      <c r="C34" s="14">
        <v>40.4</v>
      </c>
    </row>
    <row r="35" spans="1:3" x14ac:dyDescent="0.35">
      <c r="A35" s="49" t="s">
        <v>494</v>
      </c>
      <c r="B35" s="11">
        <v>43.590975020000002</v>
      </c>
      <c r="C35" s="14">
        <v>36.700000000000003</v>
      </c>
    </row>
    <row r="36" spans="1:3" x14ac:dyDescent="0.35">
      <c r="A36" s="49" t="s">
        <v>495</v>
      </c>
      <c r="B36" s="11">
        <v>30.7</v>
      </c>
      <c r="C36" s="14">
        <v>26.6</v>
      </c>
    </row>
    <row r="37" spans="1:3" x14ac:dyDescent="0.35">
      <c r="A37" s="49" t="s">
        <v>496</v>
      </c>
      <c r="B37" s="11">
        <v>30.2</v>
      </c>
      <c r="C37" s="14">
        <v>31.8</v>
      </c>
    </row>
    <row r="38" spans="1:3" x14ac:dyDescent="0.35">
      <c r="A38" s="49" t="s">
        <v>353</v>
      </c>
      <c r="B38" s="11">
        <v>177.32175443</v>
      </c>
      <c r="C38" s="14">
        <v>148.30000000000001</v>
      </c>
    </row>
    <row r="39" spans="1:3" x14ac:dyDescent="0.35">
      <c r="A39" s="44"/>
      <c r="B39" s="12">
        <v>10462.34752858</v>
      </c>
      <c r="C39" s="15">
        <v>9572.3000000000029</v>
      </c>
    </row>
    <row r="40" spans="1:3" x14ac:dyDescent="0.35">
      <c r="A40" s="16" t="s">
        <v>497</v>
      </c>
      <c r="B40" s="5"/>
      <c r="C40" s="5"/>
    </row>
    <row r="41" spans="1:3" x14ac:dyDescent="0.35">
      <c r="A41" s="48" t="s">
        <v>498</v>
      </c>
      <c r="B41" s="11">
        <v>1300.5999999999999</v>
      </c>
      <c r="C41" s="14">
        <v>1164.8</v>
      </c>
    </row>
    <row r="42" spans="1:3" x14ac:dyDescent="0.35">
      <c r="A42" s="5" t="s">
        <v>233</v>
      </c>
      <c r="B42" s="5"/>
      <c r="C42" s="5"/>
    </row>
    <row r="43" spans="1:3" x14ac:dyDescent="0.35">
      <c r="A43" s="48" t="s">
        <v>499</v>
      </c>
      <c r="B43" s="11">
        <v>313.3</v>
      </c>
      <c r="C43" s="14">
        <v>9.6</v>
      </c>
    </row>
    <row r="44" spans="1:3" x14ac:dyDescent="0.35">
      <c r="A44" s="48" t="s">
        <v>500</v>
      </c>
      <c r="B44" s="11">
        <v>35</v>
      </c>
      <c r="C44" s="14">
        <v>1.7</v>
      </c>
    </row>
    <row r="45" spans="1:3" x14ac:dyDescent="0.35">
      <c r="A45" s="44" t="s">
        <v>403</v>
      </c>
      <c r="B45" s="12">
        <v>12111.247528579999</v>
      </c>
      <c r="C45" s="15">
        <v>10748.400000000003</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2DCAD-0D91-4725-9D6E-082C4C3530D7}">
  <dimension ref="A1:D11"/>
  <sheetViews>
    <sheetView workbookViewId="0"/>
  </sheetViews>
  <sheetFormatPr defaultRowHeight="14.5" x14ac:dyDescent="0.35"/>
  <cols>
    <col min="1" max="1" width="51.26953125" customWidth="1"/>
  </cols>
  <sheetData>
    <row r="1" spans="1:4" x14ac:dyDescent="0.35">
      <c r="A1" s="2" t="s">
        <v>501</v>
      </c>
      <c r="B1" s="2"/>
      <c r="C1" s="2"/>
    </row>
    <row r="2" spans="1:4" ht="42" x14ac:dyDescent="0.35">
      <c r="A2" s="79"/>
      <c r="B2" s="13" t="s">
        <v>503</v>
      </c>
      <c r="C2" s="13" t="s">
        <v>504</v>
      </c>
      <c r="D2" s="13" t="s">
        <v>505</v>
      </c>
    </row>
    <row r="3" spans="1:4" x14ac:dyDescent="0.35">
      <c r="A3" s="5" t="s">
        <v>58</v>
      </c>
      <c r="B3" s="5"/>
      <c r="C3" s="5"/>
      <c r="D3" s="5"/>
    </row>
    <row r="4" spans="1:4" x14ac:dyDescent="0.35">
      <c r="A4" s="6" t="s">
        <v>60</v>
      </c>
      <c r="B4" s="14">
        <v>2.1</v>
      </c>
      <c r="C4" s="14">
        <v>-0.1</v>
      </c>
      <c r="D4" s="14">
        <v>2</v>
      </c>
    </row>
    <row r="5" spans="1:4" x14ac:dyDescent="0.35">
      <c r="A5" s="6" t="s">
        <v>502</v>
      </c>
      <c r="B5" s="14">
        <v>0</v>
      </c>
      <c r="C5" s="14">
        <v>-0.8</v>
      </c>
      <c r="D5" s="14">
        <v>-0.8</v>
      </c>
    </row>
    <row r="6" spans="1:4" x14ac:dyDescent="0.35">
      <c r="A6" s="6" t="s">
        <v>74</v>
      </c>
      <c r="B6" s="14">
        <v>13.5</v>
      </c>
      <c r="C6" s="14">
        <v>-529</v>
      </c>
      <c r="D6" s="14">
        <v>-515.6</v>
      </c>
    </row>
    <row r="7" spans="1:4" x14ac:dyDescent="0.35">
      <c r="A7" s="16" t="s">
        <v>84</v>
      </c>
      <c r="B7" s="6"/>
      <c r="C7" s="6"/>
      <c r="D7" s="6"/>
    </row>
    <row r="8" spans="1:4" x14ac:dyDescent="0.35">
      <c r="A8" s="6" t="s">
        <v>87</v>
      </c>
      <c r="B8" s="14">
        <v>0</v>
      </c>
      <c r="C8" s="14">
        <v>532.79999999999995</v>
      </c>
      <c r="D8" s="14">
        <v>532.79999999999995</v>
      </c>
    </row>
    <row r="9" spans="1:4" x14ac:dyDescent="0.35">
      <c r="A9" s="6" t="s">
        <v>89</v>
      </c>
      <c r="B9" s="14">
        <v>0</v>
      </c>
      <c r="C9" s="14">
        <v>0.1</v>
      </c>
      <c r="D9" s="14">
        <v>0.1</v>
      </c>
    </row>
    <row r="10" spans="1:4" x14ac:dyDescent="0.35">
      <c r="A10" s="44" t="s">
        <v>506</v>
      </c>
      <c r="B10" s="15">
        <v>15.6</v>
      </c>
      <c r="C10" s="15">
        <v>3</v>
      </c>
      <c r="D10" s="15">
        <v>18.399999999999999</v>
      </c>
    </row>
    <row r="11" spans="1:4" x14ac:dyDescent="0.35">
      <c r="A11" s="44" t="s">
        <v>507</v>
      </c>
      <c r="B11" s="15"/>
      <c r="C11" s="15"/>
      <c r="D11" s="15">
        <v>18.399999999999999</v>
      </c>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46308-3CAF-48FD-8F10-77E2D7894F8B}">
  <dimension ref="A1:G13"/>
  <sheetViews>
    <sheetView workbookViewId="0"/>
  </sheetViews>
  <sheetFormatPr defaultRowHeight="14.5" x14ac:dyDescent="0.35"/>
  <cols>
    <col min="1" max="1" width="51.26953125" customWidth="1"/>
    <col min="2" max="7" width="11.54296875" customWidth="1"/>
  </cols>
  <sheetData>
    <row r="1" spans="1:7" x14ac:dyDescent="0.35">
      <c r="A1" s="2" t="s">
        <v>516</v>
      </c>
      <c r="B1" s="2"/>
      <c r="C1" s="2"/>
      <c r="D1" s="2"/>
      <c r="E1" s="2"/>
      <c r="F1" s="2"/>
    </row>
    <row r="2" spans="1:7" x14ac:dyDescent="0.35">
      <c r="A2" s="17"/>
      <c r="B2" s="192"/>
      <c r="C2" s="194" t="s">
        <v>508</v>
      </c>
      <c r="D2" s="192"/>
      <c r="E2" s="194" t="s">
        <v>509</v>
      </c>
      <c r="F2" s="192"/>
      <c r="G2" s="194" t="s">
        <v>510</v>
      </c>
    </row>
    <row r="3" spans="1:7" ht="21" x14ac:dyDescent="0.35">
      <c r="A3" s="79"/>
      <c r="B3" s="10" t="s">
        <v>55</v>
      </c>
      <c r="C3" s="13" t="s">
        <v>56</v>
      </c>
      <c r="D3" s="10" t="s">
        <v>55</v>
      </c>
      <c r="E3" s="13" t="s">
        <v>56</v>
      </c>
      <c r="F3" s="10" t="s">
        <v>55</v>
      </c>
      <c r="G3" s="13" t="s">
        <v>56</v>
      </c>
    </row>
    <row r="4" spans="1:7" x14ac:dyDescent="0.35">
      <c r="A4" s="6" t="s">
        <v>511</v>
      </c>
      <c r="B4" s="11">
        <v>18525.099999999999</v>
      </c>
      <c r="C4" s="14">
        <v>18514.900000000001</v>
      </c>
      <c r="D4" s="11">
        <v>-0.8</v>
      </c>
      <c r="E4" s="14">
        <v>0</v>
      </c>
      <c r="F4" s="11">
        <v>18524.3</v>
      </c>
      <c r="G4" s="14">
        <v>18514.900000000001</v>
      </c>
    </row>
    <row r="5" spans="1:7" x14ac:dyDescent="0.35">
      <c r="A5" s="6" t="s">
        <v>512</v>
      </c>
      <c r="B5" s="11">
        <v>10060.000000000002</v>
      </c>
      <c r="C5" s="14">
        <v>9891.1</v>
      </c>
      <c r="D5" s="11">
        <v>-409.70000000000005</v>
      </c>
      <c r="E5" s="14">
        <v>-93.5</v>
      </c>
      <c r="F5" s="11">
        <v>9650.3000000000011</v>
      </c>
      <c r="G5" s="14">
        <v>9797.6</v>
      </c>
    </row>
    <row r="6" spans="1:7" x14ac:dyDescent="0.35">
      <c r="A6" s="6" t="s">
        <v>513</v>
      </c>
      <c r="B6" s="11">
        <v>54.599999999999994</v>
      </c>
      <c r="C6" s="14">
        <v>48.400000000000034</v>
      </c>
      <c r="D6" s="11">
        <v>-42.999999999999993</v>
      </c>
      <c r="E6" s="14">
        <v>-36.800000000000004</v>
      </c>
      <c r="F6" s="11">
        <v>11.600000000000001</v>
      </c>
      <c r="G6" s="14">
        <v>11.60000000000003</v>
      </c>
    </row>
    <row r="7" spans="1:7" x14ac:dyDescent="0.35">
      <c r="A7" s="6" t="s">
        <v>514</v>
      </c>
      <c r="B7" s="11">
        <v>41.9</v>
      </c>
      <c r="C7" s="14">
        <v>49.599999999999994</v>
      </c>
      <c r="D7" s="11">
        <v>-11.7</v>
      </c>
      <c r="E7" s="14">
        <v>-13.6</v>
      </c>
      <c r="F7" s="11">
        <v>30.2</v>
      </c>
      <c r="G7" s="14">
        <v>36.099999999999994</v>
      </c>
    </row>
    <row r="8" spans="1:7" x14ac:dyDescent="0.35">
      <c r="A8" s="6" t="s">
        <v>515</v>
      </c>
      <c r="B8" s="11">
        <v>576.20000000000005</v>
      </c>
      <c r="C8" s="14">
        <v>458</v>
      </c>
      <c r="D8" s="11">
        <v>0</v>
      </c>
      <c r="E8" s="14">
        <v>0</v>
      </c>
      <c r="F8" s="11">
        <v>576.20000000000005</v>
      </c>
      <c r="G8" s="14">
        <v>458</v>
      </c>
    </row>
    <row r="9" spans="1:7" x14ac:dyDescent="0.35">
      <c r="A9" s="44" t="s">
        <v>510</v>
      </c>
      <c r="B9" s="12">
        <v>29257.8</v>
      </c>
      <c r="C9" s="15">
        <v>28962</v>
      </c>
      <c r="D9" s="12">
        <v>-465.20000000000005</v>
      </c>
      <c r="E9" s="15">
        <v>-143.9</v>
      </c>
      <c r="F9" s="12">
        <v>28792.6</v>
      </c>
      <c r="G9" s="15">
        <v>28818.199999999997</v>
      </c>
    </row>
    <row r="11" spans="1:7" x14ac:dyDescent="0.35">
      <c r="A11" s="163" t="s">
        <v>999</v>
      </c>
    </row>
    <row r="12" spans="1:7" x14ac:dyDescent="0.35">
      <c r="A12" s="162" t="s">
        <v>1022</v>
      </c>
    </row>
    <row r="13" spans="1:7" ht="30" x14ac:dyDescent="0.35">
      <c r="A13" s="162" t="s">
        <v>1023</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D9493-60D9-4A3E-A615-E324A161553A}">
  <dimension ref="A1:D8"/>
  <sheetViews>
    <sheetView workbookViewId="0"/>
  </sheetViews>
  <sheetFormatPr defaultRowHeight="14.5" x14ac:dyDescent="0.35"/>
  <cols>
    <col min="1" max="1" width="51.26953125" customWidth="1"/>
    <col min="2" max="4" width="12.1796875" customWidth="1"/>
  </cols>
  <sheetData>
    <row r="1" spans="1:4" x14ac:dyDescent="0.35">
      <c r="A1" s="2" t="s">
        <v>971</v>
      </c>
      <c r="B1" s="2"/>
      <c r="C1" s="2"/>
      <c r="D1" s="2"/>
    </row>
    <row r="2" spans="1:4" ht="21" x14ac:dyDescent="0.35">
      <c r="A2" s="17"/>
      <c r="B2" s="195" t="s">
        <v>508</v>
      </c>
      <c r="C2" s="195" t="s">
        <v>509</v>
      </c>
      <c r="D2" s="195" t="s">
        <v>510</v>
      </c>
    </row>
    <row r="3" spans="1:4" ht="21" x14ac:dyDescent="0.35">
      <c r="A3" s="79"/>
      <c r="B3" s="13" t="s">
        <v>55</v>
      </c>
      <c r="C3" s="13" t="s">
        <v>55</v>
      </c>
      <c r="D3" s="13" t="s">
        <v>55</v>
      </c>
    </row>
    <row r="4" spans="1:4" x14ac:dyDescent="0.35">
      <c r="A4" s="6" t="s">
        <v>511</v>
      </c>
      <c r="B4" s="60">
        <v>11.6</v>
      </c>
      <c r="C4" s="60">
        <v>-0.8</v>
      </c>
      <c r="D4" s="60">
        <v>10.799999999999999</v>
      </c>
    </row>
    <row r="5" spans="1:4" x14ac:dyDescent="0.35">
      <c r="A5" s="6" t="s">
        <v>512</v>
      </c>
      <c r="B5" s="14">
        <v>62.7</v>
      </c>
      <c r="C5" s="14">
        <v>-18.100000000000001</v>
      </c>
      <c r="D5" s="14">
        <v>44.6</v>
      </c>
    </row>
    <row r="6" spans="1:4" x14ac:dyDescent="0.35">
      <c r="A6" s="6" t="s">
        <v>513</v>
      </c>
      <c r="B6" s="14">
        <v>6</v>
      </c>
      <c r="C6" s="14">
        <v>-2.5</v>
      </c>
      <c r="D6" s="14">
        <v>3.5</v>
      </c>
    </row>
    <row r="7" spans="1:4" x14ac:dyDescent="0.35">
      <c r="A7" s="6" t="s">
        <v>514</v>
      </c>
      <c r="B7" s="14">
        <v>41.9</v>
      </c>
      <c r="C7" s="14">
        <v>-11.7</v>
      </c>
      <c r="D7" s="14">
        <v>30.2</v>
      </c>
    </row>
    <row r="8" spans="1:4" x14ac:dyDescent="0.35">
      <c r="A8" s="44" t="s">
        <v>510</v>
      </c>
      <c r="B8" s="15">
        <v>122.19999999999999</v>
      </c>
      <c r="C8" s="15">
        <v>-33.1</v>
      </c>
      <c r="D8" s="15">
        <v>89.1</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EBF4C-99A9-49C1-A050-6EAFE982DFF0}">
  <dimension ref="A1:F14"/>
  <sheetViews>
    <sheetView workbookViewId="0"/>
  </sheetViews>
  <sheetFormatPr defaultRowHeight="14.5" x14ac:dyDescent="0.35"/>
  <cols>
    <col min="1" max="1" width="51.26953125" customWidth="1"/>
    <col min="2" max="4" width="12.1796875" customWidth="1"/>
  </cols>
  <sheetData>
    <row r="1" spans="1:6" x14ac:dyDescent="0.35">
      <c r="A1" s="2" t="s">
        <v>971</v>
      </c>
      <c r="B1" s="2"/>
      <c r="C1" s="2"/>
      <c r="D1" s="2"/>
    </row>
    <row r="2" spans="1:6" ht="21" x14ac:dyDescent="0.35">
      <c r="A2" s="17"/>
      <c r="B2" s="157" t="s">
        <v>517</v>
      </c>
      <c r="C2" s="157" t="s">
        <v>524</v>
      </c>
      <c r="D2" s="157" t="s">
        <v>525</v>
      </c>
      <c r="E2" s="157" t="s">
        <v>526</v>
      </c>
      <c r="F2" s="157" t="s">
        <v>177</v>
      </c>
    </row>
    <row r="3" spans="1:6" x14ac:dyDescent="0.35">
      <c r="A3" s="160"/>
      <c r="B3" s="160" t="s">
        <v>518</v>
      </c>
      <c r="C3" s="160" t="s">
        <v>518</v>
      </c>
      <c r="D3" s="160" t="s">
        <v>518</v>
      </c>
      <c r="E3" s="160" t="s">
        <v>518</v>
      </c>
      <c r="F3" s="160" t="s">
        <v>518</v>
      </c>
    </row>
    <row r="4" spans="1:6" x14ac:dyDescent="0.35">
      <c r="A4" s="50" t="s">
        <v>519</v>
      </c>
      <c r="B4" s="14">
        <v>11.5</v>
      </c>
      <c r="C4" s="14">
        <v>572.5</v>
      </c>
      <c r="D4" s="14">
        <v>4.7</v>
      </c>
      <c r="E4" s="14">
        <v>36.1</v>
      </c>
      <c r="F4" s="14">
        <v>624.79999999999995</v>
      </c>
    </row>
    <row r="5" spans="1:6" x14ac:dyDescent="0.35">
      <c r="A5" s="6" t="s">
        <v>520</v>
      </c>
      <c r="B5" s="14">
        <v>0</v>
      </c>
      <c r="C5" s="14">
        <v>27.7</v>
      </c>
      <c r="D5" s="14">
        <v>1.3</v>
      </c>
      <c r="E5" s="14">
        <v>15.1</v>
      </c>
      <c r="F5" s="14">
        <v>44.099999999999994</v>
      </c>
    </row>
    <row r="6" spans="1:6" x14ac:dyDescent="0.35">
      <c r="A6" s="6" t="s">
        <v>521</v>
      </c>
      <c r="B6" s="14">
        <v>0</v>
      </c>
      <c r="C6" s="14">
        <v>-527.29999999999995</v>
      </c>
      <c r="D6" s="14">
        <v>0</v>
      </c>
      <c r="E6" s="14">
        <v>-4.9000000000000004</v>
      </c>
      <c r="F6" s="14">
        <v>-532.19999999999993</v>
      </c>
    </row>
    <row r="7" spans="1:6" x14ac:dyDescent="0.35">
      <c r="A7" s="6" t="s">
        <v>522</v>
      </c>
      <c r="B7" s="14">
        <v>0.1</v>
      </c>
      <c r="C7" s="14">
        <v>11.78</v>
      </c>
      <c r="D7" s="14">
        <v>0</v>
      </c>
      <c r="E7" s="14">
        <v>0</v>
      </c>
      <c r="F7" s="14">
        <v>11.879999999999999</v>
      </c>
    </row>
    <row r="8" spans="1:6" x14ac:dyDescent="0.35">
      <c r="A8" s="6" t="s">
        <v>523</v>
      </c>
      <c r="B8" s="14">
        <v>0</v>
      </c>
      <c r="C8" s="14">
        <v>-0.5</v>
      </c>
      <c r="D8" s="14">
        <v>0</v>
      </c>
      <c r="E8" s="14">
        <v>-7.3</v>
      </c>
      <c r="F8" s="14">
        <v>-7.8</v>
      </c>
    </row>
    <row r="9" spans="1:6" x14ac:dyDescent="0.35">
      <c r="A9" s="6" t="s">
        <v>527</v>
      </c>
      <c r="B9" s="14">
        <v>-0.8</v>
      </c>
      <c r="C9" s="14">
        <v>-39.6</v>
      </c>
      <c r="D9" s="14">
        <v>-2.5</v>
      </c>
      <c r="E9" s="14">
        <v>-8.8000000000000007</v>
      </c>
      <c r="F9" s="14">
        <v>-51.7</v>
      </c>
    </row>
    <row r="10" spans="1:6" x14ac:dyDescent="0.35">
      <c r="A10" s="44" t="s">
        <v>528</v>
      </c>
      <c r="B10" s="15">
        <v>10.799999999999999</v>
      </c>
      <c r="C10" s="15">
        <v>44.580000000000091</v>
      </c>
      <c r="D10" s="15">
        <v>3.5</v>
      </c>
      <c r="E10" s="15">
        <v>30.200000000000006</v>
      </c>
      <c r="F10" s="15">
        <v>89.080000000000027</v>
      </c>
    </row>
    <row r="12" spans="1:6" x14ac:dyDescent="0.35">
      <c r="A12" s="163" t="s">
        <v>999</v>
      </c>
    </row>
    <row r="13" spans="1:6" ht="40" x14ac:dyDescent="0.35">
      <c r="A13" s="164" t="s">
        <v>1024</v>
      </c>
    </row>
    <row r="14" spans="1:6" ht="30" x14ac:dyDescent="0.35">
      <c r="A14" s="164" t="s">
        <v>1025</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03CFF-141A-4EC9-ACB1-2C7EC9ED46BC}">
  <dimension ref="A1:G9"/>
  <sheetViews>
    <sheetView workbookViewId="0"/>
  </sheetViews>
  <sheetFormatPr defaultRowHeight="14.5" x14ac:dyDescent="0.35"/>
  <cols>
    <col min="1" max="1" width="51.26953125" customWidth="1"/>
    <col min="2" max="3" width="10.453125" customWidth="1"/>
    <col min="4" max="5" width="11.54296875" customWidth="1"/>
    <col min="6" max="7" width="10.453125" customWidth="1"/>
  </cols>
  <sheetData>
    <row r="1" spans="1:7" x14ac:dyDescent="0.35">
      <c r="A1" s="2" t="s">
        <v>972</v>
      </c>
      <c r="B1" s="2"/>
      <c r="C1" s="2"/>
      <c r="D1" s="2"/>
      <c r="E1" s="2"/>
      <c r="F1" s="2"/>
    </row>
    <row r="2" spans="1:7" x14ac:dyDescent="0.35">
      <c r="A2" s="81"/>
      <c r="B2" s="196"/>
      <c r="C2" s="197" t="s">
        <v>508</v>
      </c>
      <c r="D2" s="197"/>
      <c r="E2" s="197" t="s">
        <v>509</v>
      </c>
      <c r="F2" s="197"/>
      <c r="G2" s="197" t="s">
        <v>510</v>
      </c>
    </row>
    <row r="3" spans="1:7" ht="21" x14ac:dyDescent="0.35">
      <c r="A3" s="82"/>
      <c r="B3" s="10" t="s">
        <v>55</v>
      </c>
      <c r="C3" s="13" t="s">
        <v>56</v>
      </c>
      <c r="D3" s="10" t="s">
        <v>55</v>
      </c>
      <c r="E3" s="13" t="s">
        <v>56</v>
      </c>
      <c r="F3" s="10" t="s">
        <v>55</v>
      </c>
      <c r="G3" s="13" t="s">
        <v>56</v>
      </c>
    </row>
    <row r="4" spans="1:7" x14ac:dyDescent="0.35">
      <c r="A4" s="31" t="s">
        <v>511</v>
      </c>
      <c r="B4" s="83">
        <v>430.4</v>
      </c>
      <c r="C4" s="85">
        <v>424.9</v>
      </c>
      <c r="D4" s="83">
        <v>0</v>
      </c>
      <c r="E4" s="85">
        <v>0</v>
      </c>
      <c r="F4" s="83">
        <v>430.4</v>
      </c>
      <c r="G4" s="85">
        <v>424.9</v>
      </c>
    </row>
    <row r="5" spans="1:7" x14ac:dyDescent="0.35">
      <c r="A5" s="6" t="s">
        <v>512</v>
      </c>
      <c r="B5" s="83">
        <v>594.1</v>
      </c>
      <c r="C5" s="14">
        <v>588.6</v>
      </c>
      <c r="D5" s="11">
        <v>-26</v>
      </c>
      <c r="E5" s="14">
        <v>0</v>
      </c>
      <c r="F5" s="11">
        <v>568.1</v>
      </c>
      <c r="G5" s="14">
        <v>588.6</v>
      </c>
    </row>
    <row r="6" spans="1:7" x14ac:dyDescent="0.35">
      <c r="A6" s="6" t="s">
        <v>513</v>
      </c>
      <c r="B6" s="83">
        <v>7</v>
      </c>
      <c r="C6" s="14">
        <v>6.6</v>
      </c>
      <c r="D6" s="11">
        <v>-5.6</v>
      </c>
      <c r="E6" s="14">
        <v>-4.5999999999999996</v>
      </c>
      <c r="F6" s="11">
        <v>1.4000000000000004</v>
      </c>
      <c r="G6" s="14">
        <v>2</v>
      </c>
    </row>
    <row r="7" spans="1:7" x14ac:dyDescent="0.35">
      <c r="A7" s="6" t="s">
        <v>529</v>
      </c>
      <c r="B7" s="83">
        <v>2.4</v>
      </c>
      <c r="C7" s="14">
        <v>2.5</v>
      </c>
      <c r="D7" s="11">
        <v>-0.2</v>
      </c>
      <c r="E7" s="14">
        <v>0</v>
      </c>
      <c r="F7" s="11">
        <v>2.1999999999999997</v>
      </c>
      <c r="G7" s="14">
        <v>2.5</v>
      </c>
    </row>
    <row r="8" spans="1:7" x14ac:dyDescent="0.35">
      <c r="A8" s="6" t="s">
        <v>530</v>
      </c>
      <c r="B8" s="83">
        <v>56.59999999999998</v>
      </c>
      <c r="C8" s="14">
        <v>30.2</v>
      </c>
      <c r="D8" s="11">
        <v>0</v>
      </c>
      <c r="E8" s="14">
        <v>0</v>
      </c>
      <c r="F8" s="11">
        <v>56.59999999999998</v>
      </c>
      <c r="G8" s="14">
        <v>30.2</v>
      </c>
    </row>
    <row r="9" spans="1:7" x14ac:dyDescent="0.35">
      <c r="A9" s="44" t="s">
        <v>510</v>
      </c>
      <c r="B9" s="84">
        <v>1090.5</v>
      </c>
      <c r="C9" s="15">
        <v>1052.8</v>
      </c>
      <c r="D9" s="84">
        <v>-31.8</v>
      </c>
      <c r="E9" s="15">
        <v>-4.5999999999999996</v>
      </c>
      <c r="F9" s="84">
        <v>1058.7</v>
      </c>
      <c r="G9" s="15">
        <v>1048.2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5722F-A1AB-4B61-85EB-9CD07545A602}">
  <dimension ref="A1:D46"/>
  <sheetViews>
    <sheetView workbookViewId="0"/>
  </sheetViews>
  <sheetFormatPr defaultRowHeight="14.5" x14ac:dyDescent="0.35"/>
  <cols>
    <col min="1" max="1" width="51.26953125" customWidth="1"/>
  </cols>
  <sheetData>
    <row r="1" spans="1:4" x14ac:dyDescent="0.35">
      <c r="A1" s="156" t="s">
        <v>959</v>
      </c>
    </row>
    <row r="2" spans="1:4" ht="21" x14ac:dyDescent="0.35">
      <c r="A2" s="17"/>
      <c r="B2" s="18" t="s">
        <v>57</v>
      </c>
      <c r="C2" s="19" t="s">
        <v>55</v>
      </c>
      <c r="D2" s="20" t="s">
        <v>56</v>
      </c>
    </row>
    <row r="3" spans="1:4" x14ac:dyDescent="0.35">
      <c r="A3" s="5" t="s">
        <v>99</v>
      </c>
      <c r="B3" s="5"/>
      <c r="C3" s="5"/>
      <c r="D3" s="5"/>
    </row>
    <row r="4" spans="1:4" x14ac:dyDescent="0.35">
      <c r="A4" s="16" t="s">
        <v>100</v>
      </c>
      <c r="B4" s="16"/>
      <c r="C4" s="16"/>
      <c r="D4" s="16"/>
    </row>
    <row r="5" spans="1:4" x14ac:dyDescent="0.35">
      <c r="A5" s="6" t="s">
        <v>101</v>
      </c>
      <c r="B5" s="8"/>
      <c r="C5" s="11">
        <v>16894.800000000007</v>
      </c>
      <c r="D5" s="14">
        <v>16032.3</v>
      </c>
    </row>
    <row r="6" spans="1:4" x14ac:dyDescent="0.35">
      <c r="A6" s="6" t="s">
        <v>102</v>
      </c>
      <c r="B6" s="8"/>
      <c r="C6" s="11">
        <v>1371.9</v>
      </c>
      <c r="D6" s="14">
        <v>1513.4</v>
      </c>
    </row>
    <row r="7" spans="1:4" x14ac:dyDescent="0.35">
      <c r="A7" s="6" t="s">
        <v>103</v>
      </c>
      <c r="B7" s="8"/>
      <c r="C7" s="11">
        <v>2358.8000000000002</v>
      </c>
      <c r="D7" s="14">
        <v>1143.5</v>
      </c>
    </row>
    <row r="8" spans="1:4" x14ac:dyDescent="0.35">
      <c r="A8" s="6" t="s">
        <v>104</v>
      </c>
      <c r="B8" s="8"/>
      <c r="C8" s="11">
        <v>491.38600000000002</v>
      </c>
      <c r="D8" s="14">
        <v>479.3</v>
      </c>
    </row>
    <row r="9" spans="1:4" x14ac:dyDescent="0.35">
      <c r="A9" s="6" t="s">
        <v>105</v>
      </c>
      <c r="B9" s="8"/>
      <c r="C9" s="11">
        <v>4.8</v>
      </c>
      <c r="D9" s="14">
        <v>4.8</v>
      </c>
    </row>
    <row r="10" spans="1:4" x14ac:dyDescent="0.35">
      <c r="A10" s="6" t="s">
        <v>106</v>
      </c>
      <c r="B10" s="8"/>
      <c r="C10" s="11">
        <v>7.1</v>
      </c>
      <c r="D10" s="14">
        <v>13.8</v>
      </c>
    </row>
    <row r="11" spans="1:4" x14ac:dyDescent="0.35">
      <c r="A11" s="6" t="s">
        <v>107</v>
      </c>
      <c r="B11" s="8"/>
      <c r="C11" s="11">
        <v>33.524999999999999</v>
      </c>
      <c r="D11" s="14">
        <v>16.600000000000001</v>
      </c>
    </row>
    <row r="12" spans="1:4" x14ac:dyDescent="0.35">
      <c r="A12" s="6" t="s">
        <v>108</v>
      </c>
      <c r="B12" s="8"/>
      <c r="C12" s="11">
        <v>601.64499999999998</v>
      </c>
      <c r="D12" s="14">
        <v>528.6</v>
      </c>
    </row>
    <row r="13" spans="1:4" x14ac:dyDescent="0.35">
      <c r="A13" s="9" t="s">
        <v>109</v>
      </c>
      <c r="B13" s="9"/>
      <c r="C13" s="12">
        <v>21763.956000000006</v>
      </c>
      <c r="D13" s="15">
        <v>19732.399999999994</v>
      </c>
    </row>
    <row r="14" spans="1:4" x14ac:dyDescent="0.35">
      <c r="A14" s="5" t="s">
        <v>110</v>
      </c>
      <c r="B14" s="5"/>
      <c r="C14" s="5"/>
      <c r="D14" s="5"/>
    </row>
    <row r="15" spans="1:4" x14ac:dyDescent="0.35">
      <c r="A15" s="6" t="s">
        <v>111</v>
      </c>
      <c r="B15" s="8"/>
      <c r="C15" s="11">
        <v>-17567.244000000002</v>
      </c>
      <c r="D15" s="14">
        <v>-15558.2</v>
      </c>
    </row>
    <row r="16" spans="1:4" x14ac:dyDescent="0.35">
      <c r="A16" s="6" t="s">
        <v>112</v>
      </c>
      <c r="B16" s="8"/>
      <c r="C16" s="11">
        <v>-1216.9000000000001</v>
      </c>
      <c r="D16" s="14">
        <v>-1429.4</v>
      </c>
    </row>
    <row r="17" spans="1:4" x14ac:dyDescent="0.35">
      <c r="A17" s="6" t="s">
        <v>113</v>
      </c>
      <c r="B17" s="8"/>
      <c r="C17" s="11">
        <v>-1299.779</v>
      </c>
      <c r="D17" s="14">
        <v>-694.1</v>
      </c>
    </row>
    <row r="18" spans="1:4" x14ac:dyDescent="0.35">
      <c r="A18" s="6" t="s">
        <v>114</v>
      </c>
      <c r="B18" s="8"/>
      <c r="C18" s="11">
        <v>-9.1560000000000006</v>
      </c>
      <c r="D18" s="14">
        <v>-4.7</v>
      </c>
    </row>
    <row r="19" spans="1:4" x14ac:dyDescent="0.35">
      <c r="A19" s="6" t="s">
        <v>115</v>
      </c>
      <c r="B19" s="8"/>
      <c r="C19" s="11">
        <v>-1319.8</v>
      </c>
      <c r="D19" s="14">
        <v>-1266</v>
      </c>
    </row>
    <row r="20" spans="1:4" x14ac:dyDescent="0.35">
      <c r="A20" s="6" t="s">
        <v>23</v>
      </c>
      <c r="B20" s="8"/>
      <c r="C20" s="11">
        <v>-244.23099999999999</v>
      </c>
      <c r="D20" s="14">
        <v>-239.6</v>
      </c>
    </row>
    <row r="21" spans="1:4" x14ac:dyDescent="0.35">
      <c r="A21" s="6" t="s">
        <v>33</v>
      </c>
      <c r="B21" s="8"/>
      <c r="C21" s="11">
        <v>-203.71199999999999</v>
      </c>
      <c r="D21" s="14">
        <v>-214.5</v>
      </c>
    </row>
    <row r="22" spans="1:4" x14ac:dyDescent="0.35">
      <c r="A22" s="9" t="s">
        <v>116</v>
      </c>
      <c r="B22" s="21"/>
      <c r="C22" s="12">
        <v>-21860.822</v>
      </c>
      <c r="D22" s="15">
        <v>-19406.5</v>
      </c>
    </row>
    <row r="23" spans="1:4" x14ac:dyDescent="0.35">
      <c r="A23" s="9" t="s">
        <v>117</v>
      </c>
      <c r="B23" s="21" t="s">
        <v>118</v>
      </c>
      <c r="C23" s="12">
        <v>-96.865999999994528</v>
      </c>
      <c r="D23" s="15">
        <v>325.89999999999418</v>
      </c>
    </row>
    <row r="24" spans="1:4" x14ac:dyDescent="0.35">
      <c r="A24" s="5" t="s">
        <v>119</v>
      </c>
      <c r="B24" s="5"/>
      <c r="C24" s="5"/>
      <c r="D24" s="5"/>
    </row>
    <row r="25" spans="1:4" x14ac:dyDescent="0.35">
      <c r="A25" s="6" t="s">
        <v>120</v>
      </c>
      <c r="B25" s="8"/>
      <c r="C25" s="11">
        <v>105</v>
      </c>
      <c r="D25" s="14">
        <v>71</v>
      </c>
    </row>
    <row r="26" spans="1:4" x14ac:dyDescent="0.35">
      <c r="A26" s="6" t="s">
        <v>121</v>
      </c>
      <c r="B26" s="8"/>
      <c r="C26" s="11">
        <v>100</v>
      </c>
      <c r="D26" s="14">
        <v>434.8</v>
      </c>
    </row>
    <row r="27" spans="1:4" x14ac:dyDescent="0.35">
      <c r="A27" s="6" t="s">
        <v>122</v>
      </c>
      <c r="B27" s="8"/>
      <c r="C27" s="11">
        <v>14.912000000000001</v>
      </c>
      <c r="D27" s="14">
        <v>14.7</v>
      </c>
    </row>
    <row r="28" spans="1:4" x14ac:dyDescent="0.35">
      <c r="A28" s="6" t="s">
        <v>123</v>
      </c>
      <c r="B28" s="8"/>
      <c r="C28" s="11">
        <v>-585.35500000000002</v>
      </c>
      <c r="D28" s="14">
        <v>-460.5</v>
      </c>
    </row>
    <row r="29" spans="1:4" x14ac:dyDescent="0.35">
      <c r="A29" s="6" t="s">
        <v>124</v>
      </c>
      <c r="B29" s="8"/>
      <c r="C29" s="11">
        <v>-308.10000000000002</v>
      </c>
      <c r="D29" s="14">
        <v>-0.7</v>
      </c>
    </row>
    <row r="30" spans="1:4" x14ac:dyDescent="0.35">
      <c r="A30" s="9" t="s">
        <v>125</v>
      </c>
      <c r="B30" s="9"/>
      <c r="C30" s="12">
        <v>-673.54300000000001</v>
      </c>
      <c r="D30" s="15">
        <v>59.4</v>
      </c>
    </row>
    <row r="31" spans="1:4" x14ac:dyDescent="0.35">
      <c r="A31" s="5" t="s">
        <v>126</v>
      </c>
      <c r="B31" s="5"/>
      <c r="C31" s="5"/>
      <c r="D31" s="5"/>
    </row>
    <row r="32" spans="1:4" x14ac:dyDescent="0.35">
      <c r="A32" s="6" t="s">
        <v>127</v>
      </c>
      <c r="B32" s="8"/>
      <c r="C32" s="11">
        <v>307.44599999999997</v>
      </c>
      <c r="D32" s="14">
        <v>-3.6</v>
      </c>
    </row>
    <row r="33" spans="1:4" ht="20" x14ac:dyDescent="0.35">
      <c r="A33" s="6" t="s">
        <v>128</v>
      </c>
      <c r="B33" s="8"/>
      <c r="C33" s="11">
        <v>269.69499999999999</v>
      </c>
      <c r="D33" s="14">
        <v>174.3</v>
      </c>
    </row>
    <row r="34" spans="1:4" x14ac:dyDescent="0.35">
      <c r="A34" s="6" t="s">
        <v>129</v>
      </c>
      <c r="B34" s="8"/>
      <c r="C34" s="11">
        <v>-61.2</v>
      </c>
      <c r="D34" s="14">
        <v>-120.5</v>
      </c>
    </row>
    <row r="35" spans="1:4" ht="22" x14ac:dyDescent="0.35">
      <c r="A35" s="6" t="s">
        <v>130</v>
      </c>
      <c r="B35" s="8"/>
      <c r="C35" s="11">
        <v>52.3</v>
      </c>
      <c r="D35" s="14">
        <v>-18.7</v>
      </c>
    </row>
    <row r="36" spans="1:4" x14ac:dyDescent="0.35">
      <c r="A36" s="9" t="s">
        <v>131</v>
      </c>
      <c r="B36" s="9"/>
      <c r="C36" s="12">
        <v>568.24099999999987</v>
      </c>
      <c r="D36" s="15">
        <v>31.500000000000018</v>
      </c>
    </row>
    <row r="37" spans="1:4" x14ac:dyDescent="0.35">
      <c r="A37" s="9" t="s">
        <v>132</v>
      </c>
      <c r="B37" s="9"/>
      <c r="C37" s="12">
        <v>-202.16799999999466</v>
      </c>
      <c r="D37" s="15">
        <v>416.79999999999416</v>
      </c>
    </row>
    <row r="38" spans="1:4" x14ac:dyDescent="0.35">
      <c r="A38" s="6" t="s">
        <v>133</v>
      </c>
      <c r="B38" s="8"/>
      <c r="C38" s="11">
        <v>799.89999999999407</v>
      </c>
      <c r="D38" s="14">
        <v>383.2</v>
      </c>
    </row>
    <row r="39" spans="1:4" x14ac:dyDescent="0.35">
      <c r="A39" s="9" t="s">
        <v>134</v>
      </c>
      <c r="B39" s="21" t="s">
        <v>61</v>
      </c>
      <c r="C39" s="12">
        <v>597.7319999999994</v>
      </c>
      <c r="D39" s="15">
        <v>799.89999999999407</v>
      </c>
    </row>
    <row r="41" spans="1:4" ht="21.5" x14ac:dyDescent="0.35">
      <c r="A41" s="165" t="s">
        <v>1003</v>
      </c>
      <c r="B41" s="1"/>
      <c r="C41" s="1"/>
      <c r="D41" s="1"/>
    </row>
    <row r="42" spans="1:4" x14ac:dyDescent="0.35">
      <c r="A42" s="165"/>
      <c r="B42" s="1"/>
      <c r="C42" s="1"/>
      <c r="D42" s="1"/>
    </row>
    <row r="43" spans="1:4" x14ac:dyDescent="0.35">
      <c r="A43" s="165" t="s">
        <v>999</v>
      </c>
      <c r="B43" s="1"/>
      <c r="C43" s="1"/>
      <c r="D43" s="1"/>
    </row>
    <row r="44" spans="1:4" ht="21.5" x14ac:dyDescent="0.35">
      <c r="A44" s="165" t="s">
        <v>1004</v>
      </c>
      <c r="B44" s="1"/>
      <c r="C44" s="1"/>
      <c r="D44" s="1"/>
    </row>
    <row r="45" spans="1:4" ht="37.5" customHeight="1" x14ac:dyDescent="0.35">
      <c r="A45" s="165" t="s">
        <v>1005</v>
      </c>
      <c r="B45" s="165"/>
      <c r="C45" s="165"/>
      <c r="D45" s="165"/>
    </row>
    <row r="46" spans="1:4" x14ac:dyDescent="0.35">
      <c r="A46" s="161"/>
    </row>
  </sheetData>
  <pageMargins left="0.7" right="0.7" top="0.75" bottom="0.75" header="0.3" footer="0.3"/>
  <pageSetup paperSize="9" orientation="portrait" r:id="rId1"/>
  <headerFooter>
    <oddFooter>&amp;C&amp;1#&amp;"Arial Black"&amp;10&amp;K000000OFFICIAL</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C0E9B-FA8F-4947-A9DF-B2D477CE4766}">
  <dimension ref="A1:C31"/>
  <sheetViews>
    <sheetView workbookViewId="0"/>
  </sheetViews>
  <sheetFormatPr defaultRowHeight="14.5" x14ac:dyDescent="0.35"/>
  <cols>
    <col min="1" max="1" width="51.26953125" customWidth="1"/>
  </cols>
  <sheetData>
    <row r="1" spans="1:3" ht="15.5" x14ac:dyDescent="0.35">
      <c r="A1" s="2" t="s">
        <v>1026</v>
      </c>
    </row>
    <row r="2" spans="1:3" x14ac:dyDescent="0.35">
      <c r="A2" s="2" t="s">
        <v>973</v>
      </c>
    </row>
    <row r="3" spans="1:3" ht="21" x14ac:dyDescent="0.35">
      <c r="A3" s="3"/>
      <c r="B3" s="10" t="s">
        <v>55</v>
      </c>
      <c r="C3" s="13" t="s">
        <v>56</v>
      </c>
    </row>
    <row r="4" spans="1:3" x14ac:dyDescent="0.35">
      <c r="A4" s="50" t="s">
        <v>524</v>
      </c>
      <c r="B4" s="86">
        <v>321.30000000000007</v>
      </c>
      <c r="C4" s="25">
        <v>303.2</v>
      </c>
    </row>
    <row r="5" spans="1:3" x14ac:dyDescent="0.35">
      <c r="A5" s="49" t="s">
        <v>531</v>
      </c>
      <c r="B5" s="11">
        <v>12.599999999999998</v>
      </c>
      <c r="C5" s="14">
        <v>29.8</v>
      </c>
    </row>
    <row r="6" spans="1:3" x14ac:dyDescent="0.35">
      <c r="A6" s="49" t="s">
        <v>532</v>
      </c>
      <c r="B6" s="11">
        <v>0</v>
      </c>
      <c r="C6" s="14">
        <v>0.6</v>
      </c>
    </row>
    <row r="7" spans="1:3" x14ac:dyDescent="0.35">
      <c r="A7" s="49" t="s">
        <v>533</v>
      </c>
      <c r="B7" s="11">
        <v>308.70000000000005</v>
      </c>
      <c r="C7" s="14">
        <v>272.8</v>
      </c>
    </row>
    <row r="8" spans="1:3" x14ac:dyDescent="0.35">
      <c r="A8" s="50" t="s">
        <v>534</v>
      </c>
      <c r="B8" s="86">
        <v>3.1999999999999997</v>
      </c>
      <c r="C8" s="25">
        <v>4.7720000000000002</v>
      </c>
    </row>
    <row r="9" spans="1:3" x14ac:dyDescent="0.35">
      <c r="A9" s="49" t="s">
        <v>531</v>
      </c>
      <c r="B9" s="11">
        <v>3</v>
      </c>
      <c r="C9" s="87">
        <v>4.1720000000000006</v>
      </c>
    </row>
    <row r="10" spans="1:3" x14ac:dyDescent="0.35">
      <c r="A10" s="49" t="s">
        <v>533</v>
      </c>
      <c r="B10" s="11">
        <v>0.3</v>
      </c>
      <c r="C10" s="14">
        <v>0.6</v>
      </c>
    </row>
    <row r="11" spans="1:3" x14ac:dyDescent="0.35">
      <c r="A11" s="50" t="s">
        <v>76</v>
      </c>
      <c r="B11" s="86">
        <v>25.7</v>
      </c>
      <c r="C11" s="25">
        <v>20.3</v>
      </c>
    </row>
    <row r="12" spans="1:3" x14ac:dyDescent="0.35">
      <c r="A12" s="49" t="s">
        <v>531</v>
      </c>
      <c r="B12" s="11">
        <v>17.5</v>
      </c>
      <c r="C12" s="14">
        <v>12</v>
      </c>
    </row>
    <row r="13" spans="1:3" x14ac:dyDescent="0.35">
      <c r="A13" s="49" t="s">
        <v>533</v>
      </c>
      <c r="B13" s="11">
        <v>8.1999999999999993</v>
      </c>
      <c r="C13" s="14">
        <v>8.3000000000000007</v>
      </c>
    </row>
    <row r="14" spans="1:3" x14ac:dyDescent="0.35">
      <c r="A14" s="50" t="s">
        <v>535</v>
      </c>
      <c r="B14" s="86">
        <v>0</v>
      </c>
      <c r="C14" s="25">
        <v>12.9</v>
      </c>
    </row>
    <row r="15" spans="1:3" x14ac:dyDescent="0.35">
      <c r="A15" s="49" t="s">
        <v>531</v>
      </c>
      <c r="B15" s="11">
        <v>0</v>
      </c>
      <c r="C15" s="14">
        <v>12.9</v>
      </c>
    </row>
    <row r="16" spans="1:3" x14ac:dyDescent="0.35">
      <c r="A16" s="50" t="s">
        <v>536</v>
      </c>
      <c r="B16" s="86">
        <v>51.8</v>
      </c>
      <c r="C16" s="25">
        <v>0</v>
      </c>
    </row>
    <row r="17" spans="1:3" x14ac:dyDescent="0.35">
      <c r="A17" s="49" t="s">
        <v>517</v>
      </c>
      <c r="B17" s="11">
        <v>0.9</v>
      </c>
      <c r="C17" s="14">
        <v>0</v>
      </c>
    </row>
    <row r="18" spans="1:3" x14ac:dyDescent="0.35">
      <c r="A18" s="49" t="s">
        <v>524</v>
      </c>
      <c r="B18" s="11">
        <v>39.6</v>
      </c>
      <c r="C18" s="14">
        <v>0</v>
      </c>
    </row>
    <row r="19" spans="1:3" x14ac:dyDescent="0.35">
      <c r="A19" s="49" t="s">
        <v>534</v>
      </c>
      <c r="B19" s="11">
        <v>2.5</v>
      </c>
      <c r="C19" s="14">
        <v>0</v>
      </c>
    </row>
    <row r="20" spans="1:3" x14ac:dyDescent="0.35">
      <c r="A20" s="49" t="s">
        <v>526</v>
      </c>
      <c r="B20" s="11">
        <v>8.8000000000000007</v>
      </c>
      <c r="C20" s="14">
        <v>0</v>
      </c>
    </row>
    <row r="21" spans="1:3" x14ac:dyDescent="0.35">
      <c r="A21" s="50" t="s">
        <v>537</v>
      </c>
      <c r="B21" s="86">
        <v>27.1</v>
      </c>
      <c r="C21" s="25">
        <v>0.42799999999999999</v>
      </c>
    </row>
    <row r="22" spans="1:3" x14ac:dyDescent="0.35">
      <c r="A22" s="49" t="s">
        <v>524</v>
      </c>
      <c r="B22" s="11">
        <v>25.9</v>
      </c>
      <c r="C22" s="14">
        <v>0</v>
      </c>
    </row>
    <row r="23" spans="1:3" x14ac:dyDescent="0.35">
      <c r="A23" s="49" t="s">
        <v>534</v>
      </c>
      <c r="B23" s="11">
        <v>1</v>
      </c>
      <c r="C23" s="87">
        <v>0.42799999999999999</v>
      </c>
    </row>
    <row r="24" spans="1:3" x14ac:dyDescent="0.35">
      <c r="A24" s="49" t="s">
        <v>76</v>
      </c>
      <c r="B24" s="11">
        <v>0.20000000000000179</v>
      </c>
      <c r="C24" s="14">
        <v>0</v>
      </c>
    </row>
    <row r="25" spans="1:3" x14ac:dyDescent="0.35">
      <c r="A25" s="44" t="s">
        <v>538</v>
      </c>
      <c r="B25" s="12">
        <v>429.10000000000008</v>
      </c>
      <c r="C25" s="15">
        <v>341.7</v>
      </c>
    </row>
    <row r="26" spans="1:3" ht="20" x14ac:dyDescent="0.35">
      <c r="A26" s="6" t="s">
        <v>539</v>
      </c>
      <c r="B26" s="11">
        <v>-1.0000000000000002</v>
      </c>
      <c r="C26" s="14">
        <v>-1.2</v>
      </c>
    </row>
    <row r="27" spans="1:3" x14ac:dyDescent="0.35">
      <c r="A27" s="44" t="s">
        <v>540</v>
      </c>
      <c r="B27" s="12">
        <v>428.10000000000008</v>
      </c>
      <c r="C27" s="15">
        <v>340.5</v>
      </c>
    </row>
    <row r="29" spans="1:3" x14ac:dyDescent="0.35">
      <c r="A29" s="163" t="s">
        <v>999</v>
      </c>
    </row>
    <row r="30" spans="1:3" ht="30" x14ac:dyDescent="0.35">
      <c r="A30" s="162" t="s">
        <v>1027</v>
      </c>
    </row>
    <row r="31" spans="1:3" ht="30" x14ac:dyDescent="0.35">
      <c r="A31" s="162" t="s">
        <v>1028</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63E6-C5D8-4CC6-B40F-667902709226}">
  <dimension ref="A1:G39"/>
  <sheetViews>
    <sheetView workbookViewId="0"/>
  </sheetViews>
  <sheetFormatPr defaultRowHeight="14.5" x14ac:dyDescent="0.35"/>
  <cols>
    <col min="1" max="1" width="51.26953125" customWidth="1"/>
  </cols>
  <sheetData>
    <row r="1" spans="1:7" ht="15.5" x14ac:dyDescent="0.35">
      <c r="A1" s="2" t="s">
        <v>1029</v>
      </c>
      <c r="B1" s="2"/>
      <c r="C1" s="2"/>
      <c r="D1" s="2"/>
      <c r="E1" s="2"/>
      <c r="F1" s="2"/>
    </row>
    <row r="2" spans="1:7" ht="15" customHeight="1" x14ac:dyDescent="0.35">
      <c r="A2" s="17"/>
      <c r="B2" s="191" t="s">
        <v>531</v>
      </c>
      <c r="C2" s="193"/>
      <c r="D2" s="192" t="s">
        <v>533</v>
      </c>
      <c r="E2" s="193"/>
      <c r="F2" s="192" t="s">
        <v>177</v>
      </c>
      <c r="G2" s="56"/>
    </row>
    <row r="3" spans="1:7" ht="21" x14ac:dyDescent="0.35">
      <c r="A3" s="79" t="s">
        <v>541</v>
      </c>
      <c r="B3" s="10" t="s">
        <v>55</v>
      </c>
      <c r="C3" s="13" t="s">
        <v>56</v>
      </c>
      <c r="D3" s="10" t="s">
        <v>55</v>
      </c>
      <c r="E3" s="13" t="s">
        <v>56</v>
      </c>
      <c r="F3" s="10" t="s">
        <v>55</v>
      </c>
      <c r="G3" s="13" t="s">
        <v>56</v>
      </c>
    </row>
    <row r="4" spans="1:7" x14ac:dyDescent="0.35">
      <c r="A4" s="16" t="s">
        <v>511</v>
      </c>
      <c r="B4" s="14"/>
      <c r="C4" s="14"/>
      <c r="D4" s="14"/>
      <c r="E4" s="14"/>
      <c r="F4" s="14"/>
      <c r="G4" s="14"/>
    </row>
    <row r="5" spans="1:7" x14ac:dyDescent="0.35">
      <c r="A5" s="6" t="s">
        <v>542</v>
      </c>
      <c r="B5" s="11">
        <v>0</v>
      </c>
      <c r="C5" s="14">
        <v>0</v>
      </c>
      <c r="D5" s="11">
        <v>17325.599999999999</v>
      </c>
      <c r="E5" s="14">
        <v>17341.5</v>
      </c>
      <c r="F5" s="11">
        <v>17325.599999999999</v>
      </c>
      <c r="G5" s="14">
        <v>17341.5</v>
      </c>
    </row>
    <row r="6" spans="1:7" x14ac:dyDescent="0.35">
      <c r="A6" s="6" t="s">
        <v>543</v>
      </c>
      <c r="B6" s="11">
        <v>761.1</v>
      </c>
      <c r="C6" s="14">
        <v>752.30000000000007</v>
      </c>
      <c r="D6" s="11">
        <v>0</v>
      </c>
      <c r="E6" s="14">
        <v>0</v>
      </c>
      <c r="F6" s="11">
        <v>761.1</v>
      </c>
      <c r="G6" s="14">
        <v>752.30000000000007</v>
      </c>
    </row>
    <row r="7" spans="1:7" x14ac:dyDescent="0.35">
      <c r="A7" s="6" t="s">
        <v>544</v>
      </c>
      <c r="B7" s="11">
        <v>0</v>
      </c>
      <c r="C7" s="14">
        <v>0</v>
      </c>
      <c r="D7" s="11">
        <v>11.6</v>
      </c>
      <c r="E7" s="14">
        <v>0</v>
      </c>
      <c r="F7" s="11">
        <v>11.6</v>
      </c>
      <c r="G7" s="14">
        <v>0</v>
      </c>
    </row>
    <row r="8" spans="1:7" x14ac:dyDescent="0.35">
      <c r="A8" s="6" t="s">
        <v>545</v>
      </c>
      <c r="B8" s="11">
        <v>430.4</v>
      </c>
      <c r="C8" s="14">
        <v>424.9</v>
      </c>
      <c r="D8" s="11">
        <v>0</v>
      </c>
      <c r="E8" s="14">
        <v>0</v>
      </c>
      <c r="F8" s="11">
        <v>430.4</v>
      </c>
      <c r="G8" s="14">
        <v>424.9</v>
      </c>
    </row>
    <row r="9" spans="1:7" x14ac:dyDescent="0.35">
      <c r="A9" s="88" t="s">
        <v>546</v>
      </c>
      <c r="B9" s="11">
        <v>0</v>
      </c>
      <c r="C9" s="14">
        <v>0</v>
      </c>
      <c r="D9" s="11">
        <v>-0.8</v>
      </c>
      <c r="E9" s="14">
        <v>0</v>
      </c>
      <c r="F9" s="11">
        <v>-0.8</v>
      </c>
      <c r="G9" s="14">
        <v>0</v>
      </c>
    </row>
    <row r="10" spans="1:7" x14ac:dyDescent="0.35">
      <c r="A10" s="88" t="s">
        <v>547</v>
      </c>
      <c r="B10" s="11">
        <v>0</v>
      </c>
      <c r="C10" s="14">
        <v>0</v>
      </c>
      <c r="D10" s="11">
        <v>-3.6</v>
      </c>
      <c r="E10" s="14">
        <v>-3.7</v>
      </c>
      <c r="F10" s="11">
        <v>-3.6</v>
      </c>
      <c r="G10" s="14">
        <v>-3.7</v>
      </c>
    </row>
    <row r="11" spans="1:7" x14ac:dyDescent="0.35">
      <c r="A11" s="44" t="s">
        <v>548</v>
      </c>
      <c r="B11" s="12">
        <v>1191.5</v>
      </c>
      <c r="C11" s="15">
        <v>1177.2</v>
      </c>
      <c r="D11" s="12">
        <v>17332.8</v>
      </c>
      <c r="E11" s="15">
        <v>17337.7</v>
      </c>
      <c r="F11" s="12">
        <v>18524.3</v>
      </c>
      <c r="G11" s="15">
        <v>18514.900000000001</v>
      </c>
    </row>
    <row r="12" spans="1:7" x14ac:dyDescent="0.35">
      <c r="A12" s="16" t="s">
        <v>512</v>
      </c>
      <c r="B12" s="14"/>
      <c r="C12" s="14"/>
      <c r="D12" s="14"/>
      <c r="E12" s="14"/>
      <c r="F12" s="14"/>
      <c r="G12" s="14"/>
    </row>
    <row r="13" spans="1:7" x14ac:dyDescent="0.35">
      <c r="A13" s="6" t="s">
        <v>542</v>
      </c>
      <c r="B13" s="11">
        <v>0</v>
      </c>
      <c r="C13" s="14">
        <v>0</v>
      </c>
      <c r="D13" s="11">
        <v>8902.4</v>
      </c>
      <c r="E13" s="14">
        <v>8811.1999999999989</v>
      </c>
      <c r="F13" s="11">
        <v>8902.4</v>
      </c>
      <c r="G13" s="14">
        <v>8811.1999999999989</v>
      </c>
    </row>
    <row r="14" spans="1:7" x14ac:dyDescent="0.35">
      <c r="A14" s="6" t="s">
        <v>549</v>
      </c>
      <c r="B14" s="11">
        <v>0</v>
      </c>
      <c r="C14" s="14">
        <v>0</v>
      </c>
      <c r="D14" s="11">
        <v>3.5</v>
      </c>
      <c r="E14" s="14">
        <v>3.5</v>
      </c>
      <c r="F14" s="11">
        <v>3.5</v>
      </c>
      <c r="G14" s="14">
        <v>3.5</v>
      </c>
    </row>
    <row r="15" spans="1:7" x14ac:dyDescent="0.35">
      <c r="A15" s="6" t="s">
        <v>543</v>
      </c>
      <c r="B15" s="11">
        <v>499.2</v>
      </c>
      <c r="C15" s="14">
        <v>489.69999999999993</v>
      </c>
      <c r="D15" s="11">
        <v>0</v>
      </c>
      <c r="E15" s="14">
        <v>0</v>
      </c>
      <c r="F15" s="11">
        <v>499.2</v>
      </c>
      <c r="G15" s="14">
        <v>489.69999999999993</v>
      </c>
    </row>
    <row r="16" spans="1:7" x14ac:dyDescent="0.35">
      <c r="A16" s="6" t="s">
        <v>550</v>
      </c>
      <c r="B16" s="11">
        <v>8.1999999999999993</v>
      </c>
      <c r="C16" s="14">
        <v>0</v>
      </c>
      <c r="D16" s="11">
        <v>54.5</v>
      </c>
      <c r="E16" s="14">
        <v>0</v>
      </c>
      <c r="F16" s="11">
        <v>62.7</v>
      </c>
      <c r="G16" s="14">
        <v>0</v>
      </c>
    </row>
    <row r="17" spans="1:7" x14ac:dyDescent="0.35">
      <c r="A17" s="6" t="s">
        <v>551</v>
      </c>
      <c r="B17" s="11">
        <v>594.1</v>
      </c>
      <c r="C17" s="14">
        <v>588.6</v>
      </c>
      <c r="D17" s="11">
        <v>0</v>
      </c>
      <c r="E17" s="14">
        <v>0</v>
      </c>
      <c r="F17" s="11">
        <v>594.1</v>
      </c>
      <c r="G17" s="14">
        <v>588.6</v>
      </c>
    </row>
    <row r="18" spans="1:7" x14ac:dyDescent="0.35">
      <c r="A18" s="88" t="s">
        <v>546</v>
      </c>
      <c r="B18" s="11">
        <v>-94.7</v>
      </c>
      <c r="C18" s="14">
        <v>-54.7</v>
      </c>
      <c r="D18" s="11">
        <v>-315.00000000000006</v>
      </c>
      <c r="E18" s="14">
        <v>-38.700000000000003</v>
      </c>
      <c r="F18" s="11">
        <v>-409.70000000000005</v>
      </c>
      <c r="G18" s="14">
        <v>-93.5</v>
      </c>
    </row>
    <row r="19" spans="1:7" x14ac:dyDescent="0.35">
      <c r="A19" s="88" t="s">
        <v>547</v>
      </c>
      <c r="B19" s="11">
        <v>0</v>
      </c>
      <c r="C19" s="14">
        <v>0</v>
      </c>
      <c r="D19" s="11">
        <v>-1.9</v>
      </c>
      <c r="E19" s="14">
        <v>-1.9</v>
      </c>
      <c r="F19" s="11">
        <v>-1.9</v>
      </c>
      <c r="G19" s="14">
        <v>-1.9</v>
      </c>
    </row>
    <row r="20" spans="1:7" x14ac:dyDescent="0.35">
      <c r="A20" s="44" t="s">
        <v>552</v>
      </c>
      <c r="B20" s="12">
        <v>1006.8</v>
      </c>
      <c r="C20" s="15">
        <v>1023.5999999999999</v>
      </c>
      <c r="D20" s="12">
        <v>8643.5</v>
      </c>
      <c r="E20" s="15">
        <v>8773.9999999999982</v>
      </c>
      <c r="F20" s="12">
        <v>9650.3000000000011</v>
      </c>
      <c r="G20" s="15">
        <v>9797.6</v>
      </c>
    </row>
    <row r="21" spans="1:7" x14ac:dyDescent="0.35">
      <c r="A21" s="16" t="s">
        <v>513</v>
      </c>
      <c r="B21" s="14"/>
      <c r="C21" s="14"/>
      <c r="D21" s="14"/>
      <c r="E21" s="14"/>
      <c r="F21" s="14"/>
      <c r="G21" s="14"/>
    </row>
    <row r="22" spans="1:7" x14ac:dyDescent="0.35">
      <c r="A22" s="6" t="s">
        <v>534</v>
      </c>
      <c r="B22" s="11">
        <v>39.299999999999997</v>
      </c>
      <c r="C22" s="14">
        <v>39.500000000000036</v>
      </c>
      <c r="D22" s="11">
        <v>2.2999999999999998</v>
      </c>
      <c r="E22" s="14">
        <v>2.3000000000000003</v>
      </c>
      <c r="F22" s="11">
        <v>41.599999999999994</v>
      </c>
      <c r="G22" s="14">
        <v>41.800000000000033</v>
      </c>
    </row>
    <row r="23" spans="1:7" x14ac:dyDescent="0.35">
      <c r="A23" s="6" t="s">
        <v>553</v>
      </c>
      <c r="B23" s="11">
        <v>6</v>
      </c>
      <c r="C23" s="14">
        <v>0</v>
      </c>
      <c r="D23" s="11">
        <v>0</v>
      </c>
      <c r="E23" s="14">
        <v>0</v>
      </c>
      <c r="F23" s="11">
        <v>6</v>
      </c>
      <c r="G23" s="14">
        <v>0</v>
      </c>
    </row>
    <row r="24" spans="1:7" x14ac:dyDescent="0.35">
      <c r="A24" s="6" t="s">
        <v>554</v>
      </c>
      <c r="B24" s="11">
        <v>7</v>
      </c>
      <c r="C24" s="14">
        <v>6.6</v>
      </c>
      <c r="D24" s="11">
        <v>0</v>
      </c>
      <c r="E24" s="14">
        <v>0</v>
      </c>
      <c r="F24" s="11">
        <v>7</v>
      </c>
      <c r="G24" s="14">
        <v>6.6</v>
      </c>
    </row>
    <row r="25" spans="1:7" x14ac:dyDescent="0.35">
      <c r="A25" s="88" t="s">
        <v>546</v>
      </c>
      <c r="B25" s="11">
        <v>-40.699999999999996</v>
      </c>
      <c r="C25" s="14">
        <v>-34.800000000000004</v>
      </c>
      <c r="D25" s="11">
        <v>-2.2999999999999998</v>
      </c>
      <c r="E25" s="14">
        <v>-2</v>
      </c>
      <c r="F25" s="11">
        <v>-42.999999999999993</v>
      </c>
      <c r="G25" s="14">
        <v>-36.800000000000004</v>
      </c>
    </row>
    <row r="26" spans="1:7" x14ac:dyDescent="0.35">
      <c r="A26" s="44"/>
      <c r="B26" s="12">
        <v>11.600000000000001</v>
      </c>
      <c r="C26" s="15">
        <v>11.300000000000033</v>
      </c>
      <c r="D26" s="12">
        <v>0</v>
      </c>
      <c r="E26" s="15">
        <v>0.30000000000000027</v>
      </c>
      <c r="F26" s="12">
        <v>11.600000000000001</v>
      </c>
      <c r="G26" s="15">
        <v>11.60000000000003</v>
      </c>
    </row>
    <row r="27" spans="1:7" x14ac:dyDescent="0.35">
      <c r="A27" s="6" t="s">
        <v>555</v>
      </c>
      <c r="B27" s="11">
        <v>41.9</v>
      </c>
      <c r="C27" s="14">
        <v>49.599999999999994</v>
      </c>
      <c r="D27" s="11">
        <v>0</v>
      </c>
      <c r="E27" s="14">
        <v>0</v>
      </c>
      <c r="F27" s="11">
        <v>41.9</v>
      </c>
      <c r="G27" s="14">
        <v>49.599999999999994</v>
      </c>
    </row>
    <row r="28" spans="1:7" x14ac:dyDescent="0.35">
      <c r="A28" s="88" t="s">
        <v>546</v>
      </c>
      <c r="B28" s="11">
        <v>-11.7</v>
      </c>
      <c r="C28" s="14">
        <v>-13.6</v>
      </c>
      <c r="D28" s="11">
        <v>0</v>
      </c>
      <c r="E28" s="14">
        <v>0</v>
      </c>
      <c r="F28" s="11">
        <v>-11.7</v>
      </c>
      <c r="G28" s="14">
        <v>-13.6</v>
      </c>
    </row>
    <row r="29" spans="1:7" x14ac:dyDescent="0.35">
      <c r="A29" s="44"/>
      <c r="B29" s="12">
        <v>30.2</v>
      </c>
      <c r="C29" s="15">
        <v>36.099999999999994</v>
      </c>
      <c r="D29" s="12">
        <v>0</v>
      </c>
      <c r="E29" s="15">
        <v>0</v>
      </c>
      <c r="F29" s="12">
        <v>30.2</v>
      </c>
      <c r="G29" s="15">
        <v>36.099999999999994</v>
      </c>
    </row>
    <row r="30" spans="1:7" x14ac:dyDescent="0.35">
      <c r="A30" s="90" t="s">
        <v>556</v>
      </c>
      <c r="B30" s="12">
        <v>41.8</v>
      </c>
      <c r="C30" s="15">
        <v>47.400000000000027</v>
      </c>
      <c r="D30" s="12">
        <v>0</v>
      </c>
      <c r="E30" s="15">
        <v>0.30000000000000027</v>
      </c>
      <c r="F30" s="12">
        <v>41.8</v>
      </c>
      <c r="G30" s="15">
        <v>47.600000000000023</v>
      </c>
    </row>
    <row r="31" spans="1:7" x14ac:dyDescent="0.35">
      <c r="A31" s="16" t="s">
        <v>515</v>
      </c>
      <c r="B31" s="14"/>
      <c r="C31" s="14"/>
      <c r="D31" s="14"/>
      <c r="E31" s="14"/>
      <c r="F31" s="14"/>
      <c r="G31" s="14"/>
    </row>
    <row r="32" spans="1:7" x14ac:dyDescent="0.35">
      <c r="A32" s="6" t="s">
        <v>542</v>
      </c>
      <c r="B32" s="11">
        <v>0</v>
      </c>
      <c r="C32" s="14">
        <v>0</v>
      </c>
      <c r="D32" s="11">
        <v>451.09999999999997</v>
      </c>
      <c r="E32" s="14">
        <v>376.1</v>
      </c>
      <c r="F32" s="11">
        <v>451.09999999999997</v>
      </c>
      <c r="G32" s="14">
        <v>376.1</v>
      </c>
    </row>
    <row r="33" spans="1:7" x14ac:dyDescent="0.35">
      <c r="A33" s="6" t="s">
        <v>557</v>
      </c>
      <c r="B33" s="11">
        <v>67.800000000000011</v>
      </c>
      <c r="C33" s="14">
        <v>51</v>
      </c>
      <c r="D33" s="11">
        <v>0.60000000000001419</v>
      </c>
      <c r="E33" s="14">
        <v>0.7</v>
      </c>
      <c r="F33" s="11">
        <v>68.40000000000002</v>
      </c>
      <c r="G33" s="14">
        <v>51.7</v>
      </c>
    </row>
    <row r="34" spans="1:7" x14ac:dyDescent="0.35">
      <c r="A34" s="6" t="s">
        <v>558</v>
      </c>
      <c r="B34" s="11">
        <v>56.7</v>
      </c>
      <c r="C34" s="14">
        <v>30.2</v>
      </c>
      <c r="D34" s="11">
        <v>0</v>
      </c>
      <c r="E34" s="14">
        <v>0</v>
      </c>
      <c r="F34" s="11">
        <v>56.7</v>
      </c>
      <c r="G34" s="14">
        <v>30.2</v>
      </c>
    </row>
    <row r="35" spans="1:7" x14ac:dyDescent="0.35">
      <c r="A35" s="44" t="s">
        <v>559</v>
      </c>
      <c r="B35" s="12">
        <v>124.50000000000001</v>
      </c>
      <c r="C35" s="15">
        <v>81.2</v>
      </c>
      <c r="D35" s="12">
        <v>451.7</v>
      </c>
      <c r="E35" s="15">
        <v>376.8</v>
      </c>
      <c r="F35" s="12">
        <v>576.20000000000005</v>
      </c>
      <c r="G35" s="15">
        <v>458</v>
      </c>
    </row>
    <row r="36" spans="1:7" x14ac:dyDescent="0.35">
      <c r="A36" s="44" t="s">
        <v>560</v>
      </c>
      <c r="B36" s="12">
        <v>2364.6</v>
      </c>
      <c r="C36" s="15">
        <v>2329.2999999999997</v>
      </c>
      <c r="D36" s="12">
        <v>26428</v>
      </c>
      <c r="E36" s="15">
        <v>26488.799999999999</v>
      </c>
      <c r="F36" s="12">
        <v>28792.6</v>
      </c>
      <c r="G36" s="15">
        <v>28818.2</v>
      </c>
    </row>
    <row r="38" spans="1:7" x14ac:dyDescent="0.35">
      <c r="A38" s="163" t="s">
        <v>1007</v>
      </c>
    </row>
    <row r="39" spans="1:7" ht="60" x14ac:dyDescent="0.35">
      <c r="A39" s="162" t="s">
        <v>1030</v>
      </c>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A325E-7936-447F-87EA-D250A8C227E9}">
  <dimension ref="A1:G41"/>
  <sheetViews>
    <sheetView workbookViewId="0"/>
  </sheetViews>
  <sheetFormatPr defaultRowHeight="14.5" x14ac:dyDescent="0.35"/>
  <cols>
    <col min="1" max="1" width="51.26953125" customWidth="1"/>
  </cols>
  <sheetData>
    <row r="1" spans="1:7" x14ac:dyDescent="0.35">
      <c r="A1" s="2" t="s">
        <v>561</v>
      </c>
      <c r="B1" s="91"/>
      <c r="C1" s="91"/>
      <c r="D1" s="91"/>
      <c r="E1" s="91"/>
      <c r="F1" s="91"/>
      <c r="G1" s="91"/>
    </row>
    <row r="2" spans="1:7" ht="54" x14ac:dyDescent="0.35">
      <c r="A2" s="79">
        <v>2019</v>
      </c>
      <c r="B2" s="77" t="s">
        <v>569</v>
      </c>
      <c r="C2" s="77" t="s">
        <v>570</v>
      </c>
      <c r="D2" s="77" t="s">
        <v>571</v>
      </c>
      <c r="E2" s="77" t="s">
        <v>572</v>
      </c>
      <c r="F2" s="77" t="s">
        <v>573</v>
      </c>
      <c r="G2" s="77" t="s">
        <v>145</v>
      </c>
    </row>
    <row r="3" spans="1:7" x14ac:dyDescent="0.35">
      <c r="A3" s="5" t="s">
        <v>135</v>
      </c>
      <c r="B3" s="25">
        <v>20811.099999999999</v>
      </c>
      <c r="C3" s="25">
        <v>8991</v>
      </c>
      <c r="D3" s="25">
        <v>15.7</v>
      </c>
      <c r="E3" s="25">
        <v>49.1</v>
      </c>
      <c r="F3" s="25">
        <v>332.5</v>
      </c>
      <c r="G3" s="25">
        <v>30199.3</v>
      </c>
    </row>
    <row r="4" spans="1:7" x14ac:dyDescent="0.35">
      <c r="A4" s="6" t="s">
        <v>567</v>
      </c>
      <c r="B4" s="104">
        <v>0</v>
      </c>
      <c r="C4" s="104">
        <v>0</v>
      </c>
      <c r="D4" s="104">
        <v>0</v>
      </c>
      <c r="E4" s="104">
        <v>0</v>
      </c>
      <c r="F4" s="104">
        <v>0</v>
      </c>
      <c r="G4" s="14">
        <v>0</v>
      </c>
    </row>
    <row r="5" spans="1:7" x14ac:dyDescent="0.35">
      <c r="A5" s="6" t="s">
        <v>568</v>
      </c>
      <c r="B5" s="104">
        <v>-9.5</v>
      </c>
      <c r="C5" s="104">
        <v>-23.2</v>
      </c>
      <c r="D5" s="104">
        <v>0</v>
      </c>
      <c r="E5" s="104">
        <v>-0.1</v>
      </c>
      <c r="F5" s="104">
        <v>-1.2</v>
      </c>
      <c r="G5" s="14">
        <v>-34.000000000000007</v>
      </c>
    </row>
    <row r="6" spans="1:7" x14ac:dyDescent="0.35">
      <c r="A6" s="6" t="s">
        <v>520</v>
      </c>
      <c r="B6" s="104">
        <v>0.5</v>
      </c>
      <c r="C6" s="104">
        <v>7.6</v>
      </c>
      <c r="D6" s="104">
        <v>2.1</v>
      </c>
      <c r="E6" s="104">
        <v>21.6</v>
      </c>
      <c r="F6" s="104">
        <v>351.7</v>
      </c>
      <c r="G6" s="14">
        <v>383.5</v>
      </c>
    </row>
    <row r="7" spans="1:7" x14ac:dyDescent="0.35">
      <c r="A7" s="6" t="s">
        <v>523</v>
      </c>
      <c r="B7" s="104">
        <v>-16.2</v>
      </c>
      <c r="C7" s="104">
        <v>-9.8000000000000007</v>
      </c>
      <c r="D7" s="104" t="s">
        <v>451</v>
      </c>
      <c r="E7" s="104">
        <v>-11.7</v>
      </c>
      <c r="F7" s="104">
        <v>0</v>
      </c>
      <c r="G7" s="14">
        <v>-37.800000000000004</v>
      </c>
    </row>
    <row r="8" spans="1:7" x14ac:dyDescent="0.35">
      <c r="A8" s="6" t="s">
        <v>575</v>
      </c>
      <c r="B8" s="104">
        <v>-2197.6999999999998</v>
      </c>
      <c r="C8" s="104">
        <v>992.4</v>
      </c>
      <c r="D8" s="104">
        <v>0</v>
      </c>
      <c r="E8" s="104">
        <v>0</v>
      </c>
      <c r="F8" s="104">
        <v>0</v>
      </c>
      <c r="G8" s="14">
        <v>-1205.2999999999997</v>
      </c>
    </row>
    <row r="9" spans="1:7" x14ac:dyDescent="0.35">
      <c r="A9" s="6" t="s">
        <v>576</v>
      </c>
      <c r="B9" s="104">
        <v>0</v>
      </c>
      <c r="C9" s="104">
        <v>0</v>
      </c>
      <c r="D9" s="104">
        <v>0</v>
      </c>
      <c r="E9" s="104">
        <v>0</v>
      </c>
      <c r="F9" s="104">
        <v>0</v>
      </c>
      <c r="G9" s="14">
        <v>0</v>
      </c>
    </row>
    <row r="10" spans="1:7" x14ac:dyDescent="0.35">
      <c r="A10" s="6" t="s">
        <v>19</v>
      </c>
      <c r="B10" s="14">
        <v>0</v>
      </c>
      <c r="C10" s="14">
        <v>-303.20000000000005</v>
      </c>
      <c r="D10" s="14">
        <v>-5.2</v>
      </c>
      <c r="E10" s="14">
        <v>-12.9</v>
      </c>
      <c r="F10" s="14">
        <v>0</v>
      </c>
      <c r="G10" s="14">
        <v>-321.40000000000003</v>
      </c>
    </row>
    <row r="11" spans="1:7" x14ac:dyDescent="0.35">
      <c r="A11" s="6" t="s">
        <v>577</v>
      </c>
      <c r="B11" s="104">
        <v>2.1</v>
      </c>
      <c r="C11" s="104">
        <v>0.6</v>
      </c>
      <c r="D11" s="104">
        <v>0</v>
      </c>
      <c r="E11" s="104">
        <v>0.1</v>
      </c>
      <c r="F11" s="104">
        <v>4.9000000000000004</v>
      </c>
      <c r="G11" s="14">
        <v>7.6000000000000014</v>
      </c>
    </row>
    <row r="12" spans="1:7" x14ac:dyDescent="0.35">
      <c r="A12" s="6" t="s">
        <v>578</v>
      </c>
      <c r="B12" s="104">
        <v>-58.6</v>
      </c>
      <c r="C12" s="104">
        <v>-57.6</v>
      </c>
      <c r="D12" s="104">
        <v>0</v>
      </c>
      <c r="E12" s="104">
        <v>-9.1999999999999993</v>
      </c>
      <c r="F12" s="104">
        <v>-4.9000000000000004</v>
      </c>
      <c r="G12" s="14">
        <v>-130.20000000000002</v>
      </c>
    </row>
    <row r="13" spans="1:7" x14ac:dyDescent="0.35">
      <c r="A13" s="6" t="s">
        <v>579</v>
      </c>
      <c r="B13" s="104">
        <v>14.3</v>
      </c>
      <c r="C13" s="104">
        <v>210.9</v>
      </c>
      <c r="D13" s="104">
        <v>0</v>
      </c>
      <c r="E13" s="104">
        <v>0</v>
      </c>
      <c r="F13" s="104">
        <v>-225.3</v>
      </c>
      <c r="G13" s="14">
        <v>5.6898930012039273E-15</v>
      </c>
    </row>
    <row r="14" spans="1:7" x14ac:dyDescent="0.35">
      <c r="A14" s="6" t="s">
        <v>581</v>
      </c>
      <c r="B14" s="104">
        <v>0</v>
      </c>
      <c r="C14" s="104">
        <v>-0.1</v>
      </c>
      <c r="D14" s="104">
        <v>0</v>
      </c>
      <c r="E14" s="104">
        <v>0</v>
      </c>
      <c r="F14" s="104">
        <v>0</v>
      </c>
      <c r="G14" s="14">
        <v>-0.1</v>
      </c>
    </row>
    <row r="15" spans="1:7" x14ac:dyDescent="0.35">
      <c r="A15" s="6" t="s">
        <v>582</v>
      </c>
      <c r="B15" s="104">
        <v>-27</v>
      </c>
      <c r="C15" s="104">
        <v>-8.6</v>
      </c>
      <c r="D15" s="104">
        <v>0</v>
      </c>
      <c r="E15" s="104">
        <v>0</v>
      </c>
      <c r="F15" s="104">
        <v>0</v>
      </c>
      <c r="G15" s="14">
        <v>-35.6</v>
      </c>
    </row>
    <row r="16" spans="1:7" x14ac:dyDescent="0.35">
      <c r="A16" s="6" t="s">
        <v>583</v>
      </c>
      <c r="B16" s="104">
        <v>-4</v>
      </c>
      <c r="C16" s="104">
        <v>-2.4</v>
      </c>
      <c r="D16" s="104">
        <v>-1.1000000000000001</v>
      </c>
      <c r="E16" s="104">
        <v>-0.7</v>
      </c>
      <c r="F16" s="104">
        <v>0.3</v>
      </c>
      <c r="G16" s="14">
        <v>-7.8</v>
      </c>
    </row>
    <row r="17" spans="1:7" x14ac:dyDescent="0.35">
      <c r="A17" s="9" t="s">
        <v>562</v>
      </c>
      <c r="B17" s="15">
        <v>18514.899999999998</v>
      </c>
      <c r="C17" s="15">
        <v>9797.5999999999985</v>
      </c>
      <c r="D17" s="15">
        <v>11.600000000000001</v>
      </c>
      <c r="E17" s="15">
        <v>36.099999999999987</v>
      </c>
      <c r="F17" s="15">
        <v>458</v>
      </c>
      <c r="G17" s="15">
        <v>28818.2</v>
      </c>
    </row>
    <row r="18" spans="1:7" x14ac:dyDescent="0.35">
      <c r="A18" s="175"/>
      <c r="B18" s="175"/>
      <c r="C18" s="175"/>
      <c r="D18" s="175"/>
      <c r="E18" s="175"/>
      <c r="F18" s="175"/>
      <c r="G18" s="175"/>
    </row>
    <row r="19" spans="1:7" x14ac:dyDescent="0.35">
      <c r="A19" s="176"/>
      <c r="B19" s="176"/>
      <c r="C19" s="176"/>
      <c r="D19" s="176"/>
      <c r="E19" s="176"/>
      <c r="F19" s="176"/>
      <c r="G19" s="176"/>
    </row>
    <row r="20" spans="1:7" ht="54" x14ac:dyDescent="0.35">
      <c r="A20" s="79">
        <v>2020</v>
      </c>
      <c r="B20" s="77" t="s">
        <v>569</v>
      </c>
      <c r="C20" s="77" t="s">
        <v>570</v>
      </c>
      <c r="D20" s="77" t="s">
        <v>571</v>
      </c>
      <c r="E20" s="77" t="s">
        <v>572</v>
      </c>
      <c r="F20" s="77" t="s">
        <v>573</v>
      </c>
      <c r="G20" s="77" t="s">
        <v>145</v>
      </c>
    </row>
    <row r="21" spans="1:7" x14ac:dyDescent="0.35">
      <c r="A21" s="5" t="s">
        <v>562</v>
      </c>
      <c r="B21" s="93">
        <v>18514.899999999998</v>
      </c>
      <c r="C21" s="93">
        <v>9797.5999999999985</v>
      </c>
      <c r="D21" s="93">
        <v>11.600000000000001</v>
      </c>
      <c r="E21" s="93">
        <v>36.099999999999987</v>
      </c>
      <c r="F21" s="93">
        <v>458</v>
      </c>
      <c r="G21" s="93">
        <v>28818.2</v>
      </c>
    </row>
    <row r="22" spans="1:7" ht="20" x14ac:dyDescent="0.35">
      <c r="A22" s="92" t="s">
        <v>563</v>
      </c>
      <c r="B22" s="85">
        <v>0</v>
      </c>
      <c r="C22" s="85">
        <v>0</v>
      </c>
      <c r="D22" s="85">
        <v>0</v>
      </c>
      <c r="E22" s="85">
        <v>0</v>
      </c>
      <c r="F22" s="85">
        <v>0</v>
      </c>
      <c r="G22" s="94">
        <v>0</v>
      </c>
    </row>
    <row r="23" spans="1:7" ht="20" x14ac:dyDescent="0.35">
      <c r="A23" s="31" t="s">
        <v>564</v>
      </c>
      <c r="B23" s="14">
        <v>0</v>
      </c>
      <c r="C23" s="14">
        <v>0</v>
      </c>
      <c r="D23" s="14">
        <v>0</v>
      </c>
      <c r="E23" s="14">
        <v>0</v>
      </c>
      <c r="F23" s="14">
        <v>0</v>
      </c>
      <c r="G23" s="85">
        <v>0</v>
      </c>
    </row>
    <row r="24" spans="1:7" x14ac:dyDescent="0.35">
      <c r="A24" s="6" t="s">
        <v>565</v>
      </c>
      <c r="B24" s="14">
        <v>11.516</v>
      </c>
      <c r="C24" s="14">
        <v>569.61099999999999</v>
      </c>
      <c r="D24" s="14">
        <v>4.7370000000000001</v>
      </c>
      <c r="E24" s="14">
        <v>0</v>
      </c>
      <c r="F24" s="14">
        <v>0</v>
      </c>
      <c r="G24" s="14">
        <v>585.86399999999992</v>
      </c>
    </row>
    <row r="25" spans="1:7" x14ac:dyDescent="0.35">
      <c r="A25" s="50" t="s">
        <v>566</v>
      </c>
      <c r="B25" s="25">
        <v>18526.415999999997</v>
      </c>
      <c r="C25" s="25">
        <v>10367.210999999999</v>
      </c>
      <c r="D25" s="25">
        <v>16.337000000000003</v>
      </c>
      <c r="E25" s="25">
        <v>36.099999999999987</v>
      </c>
      <c r="F25" s="25">
        <v>458</v>
      </c>
      <c r="G25" s="25">
        <v>29404.063999999995</v>
      </c>
    </row>
    <row r="26" spans="1:7" x14ac:dyDescent="0.35">
      <c r="A26" s="6" t="s">
        <v>567</v>
      </c>
      <c r="B26" s="14">
        <v>0</v>
      </c>
      <c r="C26" s="14">
        <v>0</v>
      </c>
      <c r="D26" s="14">
        <v>0</v>
      </c>
      <c r="E26" s="14">
        <v>0</v>
      </c>
      <c r="F26" s="14">
        <v>0</v>
      </c>
      <c r="G26" s="14">
        <v>0</v>
      </c>
    </row>
    <row r="27" spans="1:7" x14ac:dyDescent="0.35">
      <c r="A27" s="6" t="s">
        <v>568</v>
      </c>
      <c r="B27" s="14">
        <v>0</v>
      </c>
      <c r="C27" s="14">
        <v>0</v>
      </c>
      <c r="D27" s="14">
        <v>0</v>
      </c>
      <c r="E27" s="14">
        <v>0</v>
      </c>
      <c r="F27" s="14">
        <v>-0.75</v>
      </c>
      <c r="G27" s="14">
        <v>-0.75</v>
      </c>
    </row>
    <row r="28" spans="1:7" x14ac:dyDescent="0.35">
      <c r="A28" s="6" t="s">
        <v>520</v>
      </c>
      <c r="B28" s="14">
        <v>0</v>
      </c>
      <c r="C28" s="14">
        <v>30.117999999999999</v>
      </c>
      <c r="D28" s="14">
        <v>2.2999999999999998</v>
      </c>
      <c r="E28" s="14">
        <v>15.2</v>
      </c>
      <c r="F28" s="14">
        <v>354.49400000000003</v>
      </c>
      <c r="G28" s="14">
        <v>402.11200000000002</v>
      </c>
    </row>
    <row r="29" spans="1:7" x14ac:dyDescent="0.35">
      <c r="A29" s="6" t="s">
        <v>574</v>
      </c>
      <c r="B29" s="14">
        <v>7.0209999999999999</v>
      </c>
      <c r="C29" s="14">
        <v>-522.59100000000001</v>
      </c>
      <c r="D29" s="14">
        <v>0</v>
      </c>
      <c r="E29" s="14">
        <v>-6.798</v>
      </c>
      <c r="F29" s="14">
        <v>0</v>
      </c>
      <c r="G29" s="14">
        <v>-522.36800000000005</v>
      </c>
    </row>
    <row r="30" spans="1:7" x14ac:dyDescent="0.35">
      <c r="A30" s="6" t="s">
        <v>523</v>
      </c>
      <c r="B30" s="14">
        <v>-19.672999999999998</v>
      </c>
      <c r="C30" s="14">
        <v>-50.674999999999997</v>
      </c>
      <c r="D30" s="14">
        <v>4.1000000000000009E-2</v>
      </c>
      <c r="E30" s="14">
        <v>-7.34</v>
      </c>
      <c r="F30" s="14">
        <v>0</v>
      </c>
      <c r="G30" s="14">
        <v>-77.647000000000006</v>
      </c>
    </row>
    <row r="31" spans="1:7" x14ac:dyDescent="0.35">
      <c r="A31" s="6" t="s">
        <v>575</v>
      </c>
      <c r="B31" s="14">
        <v>-4.4000000000000004</v>
      </c>
      <c r="C31" s="14">
        <v>-14.792999999999999</v>
      </c>
      <c r="D31" s="14">
        <v>0</v>
      </c>
      <c r="E31" s="14">
        <v>0</v>
      </c>
      <c r="F31" s="14">
        <v>0</v>
      </c>
      <c r="G31" s="14">
        <v>-19.192999999999998</v>
      </c>
    </row>
    <row r="32" spans="1:7" x14ac:dyDescent="0.35">
      <c r="A32" s="6" t="s">
        <v>576</v>
      </c>
      <c r="B32" s="14">
        <v>0</v>
      </c>
      <c r="C32" s="14">
        <v>0</v>
      </c>
      <c r="D32" s="14">
        <v>0</v>
      </c>
      <c r="E32" s="14">
        <v>0</v>
      </c>
      <c r="F32" s="14">
        <v>1</v>
      </c>
      <c r="G32" s="14">
        <v>1</v>
      </c>
    </row>
    <row r="33" spans="1:7" x14ac:dyDescent="0.35">
      <c r="A33" s="6" t="s">
        <v>19</v>
      </c>
      <c r="B33" s="14">
        <v>-0.9</v>
      </c>
      <c r="C33" s="14">
        <v>-386.8</v>
      </c>
      <c r="D33" s="14">
        <v>-6.7</v>
      </c>
      <c r="E33" s="14">
        <v>-8.8000000000000007</v>
      </c>
      <c r="F33" s="14">
        <v>0</v>
      </c>
      <c r="G33" s="14">
        <v>-403.2</v>
      </c>
    </row>
    <row r="34" spans="1:7" x14ac:dyDescent="0.35">
      <c r="A34" s="6" t="s">
        <v>577</v>
      </c>
      <c r="B34" s="14">
        <v>2.5</v>
      </c>
      <c r="C34" s="14">
        <v>0.2</v>
      </c>
      <c r="D34" s="14">
        <v>0</v>
      </c>
      <c r="E34" s="14">
        <v>0.105</v>
      </c>
      <c r="F34" s="14">
        <v>0</v>
      </c>
      <c r="G34" s="14">
        <v>2.8050000000000002</v>
      </c>
    </row>
    <row r="35" spans="1:7" x14ac:dyDescent="0.35">
      <c r="A35" s="6" t="s">
        <v>578</v>
      </c>
      <c r="B35" s="14">
        <v>0</v>
      </c>
      <c r="C35" s="14">
        <v>0</v>
      </c>
      <c r="D35" s="14">
        <v>-0.251</v>
      </c>
      <c r="E35" s="14">
        <v>-0.4</v>
      </c>
      <c r="F35" s="14">
        <v>0</v>
      </c>
      <c r="G35" s="14">
        <v>-0.65100000000000002</v>
      </c>
    </row>
    <row r="36" spans="1:7" x14ac:dyDescent="0.35">
      <c r="A36" s="6" t="s">
        <v>579</v>
      </c>
      <c r="B36" s="14">
        <v>16.7</v>
      </c>
      <c r="C36" s="14">
        <v>219.85900000000001</v>
      </c>
      <c r="D36" s="14">
        <v>0</v>
      </c>
      <c r="E36" s="14">
        <v>0</v>
      </c>
      <c r="F36" s="14">
        <v>-236.6</v>
      </c>
      <c r="G36" s="14">
        <v>-4.0999999999996817E-2</v>
      </c>
    </row>
    <row r="37" spans="1:7" x14ac:dyDescent="0.35">
      <c r="A37" s="6" t="s">
        <v>580</v>
      </c>
      <c r="B37" s="14">
        <v>0</v>
      </c>
      <c r="C37" s="14">
        <v>0</v>
      </c>
      <c r="D37" s="14">
        <v>0</v>
      </c>
      <c r="E37" s="14">
        <v>0</v>
      </c>
      <c r="F37" s="14">
        <v>0</v>
      </c>
      <c r="G37" s="14">
        <v>0</v>
      </c>
    </row>
    <row r="38" spans="1:7" x14ac:dyDescent="0.35">
      <c r="A38" s="6" t="s">
        <v>581</v>
      </c>
      <c r="B38" s="14">
        <v>0</v>
      </c>
      <c r="C38" s="14">
        <v>0</v>
      </c>
      <c r="D38" s="14">
        <v>0</v>
      </c>
      <c r="E38" s="14">
        <v>0</v>
      </c>
      <c r="F38" s="14">
        <v>0</v>
      </c>
      <c r="G38" s="14">
        <v>0</v>
      </c>
    </row>
    <row r="39" spans="1:7" x14ac:dyDescent="0.35">
      <c r="A39" s="6" t="s">
        <v>582</v>
      </c>
      <c r="B39" s="14">
        <v>-3.6160000000000001</v>
      </c>
      <c r="C39" s="14">
        <v>-3.8959999999999999</v>
      </c>
      <c r="D39" s="14">
        <v>0</v>
      </c>
      <c r="E39" s="14">
        <v>2.2999999999999998</v>
      </c>
      <c r="F39" s="14">
        <v>0</v>
      </c>
      <c r="G39" s="14">
        <v>-5.2120000000000006</v>
      </c>
    </row>
    <row r="40" spans="1:7" x14ac:dyDescent="0.35">
      <c r="A40" s="6" t="s">
        <v>583</v>
      </c>
      <c r="B40" s="14">
        <v>0.127</v>
      </c>
      <c r="C40" s="14">
        <v>11.715999999999999</v>
      </c>
      <c r="D40" s="14">
        <v>0</v>
      </c>
      <c r="E40" s="14">
        <v>0</v>
      </c>
      <c r="F40" s="14">
        <v>0</v>
      </c>
      <c r="G40" s="14">
        <v>11.843</v>
      </c>
    </row>
    <row r="41" spans="1:7" x14ac:dyDescent="0.35">
      <c r="A41" s="9" t="s">
        <v>156</v>
      </c>
      <c r="B41" s="15">
        <v>18524.274999999994</v>
      </c>
      <c r="C41" s="15">
        <v>9650.349000000002</v>
      </c>
      <c r="D41" s="15">
        <v>11.627000000000006</v>
      </c>
      <c r="E41" s="15">
        <v>30.16699999999998</v>
      </c>
      <c r="F41" s="15">
        <v>576.24400000000003</v>
      </c>
      <c r="G41" s="15">
        <v>28792.561999999994</v>
      </c>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E295E-1EF8-482E-A16A-1E22D7E8B2F4}">
  <dimension ref="A1:C12"/>
  <sheetViews>
    <sheetView workbookViewId="0"/>
  </sheetViews>
  <sheetFormatPr defaultRowHeight="14.5" x14ac:dyDescent="0.35"/>
  <cols>
    <col min="1" max="1" width="51.26953125" customWidth="1"/>
  </cols>
  <sheetData>
    <row r="1" spans="1:3" x14ac:dyDescent="0.35">
      <c r="A1" s="2" t="s">
        <v>772</v>
      </c>
    </row>
    <row r="2" spans="1:3" ht="21" x14ac:dyDescent="0.35">
      <c r="A2" s="3"/>
      <c r="B2" s="10" t="s">
        <v>55</v>
      </c>
      <c r="C2" s="13" t="s">
        <v>56</v>
      </c>
    </row>
    <row r="3" spans="1:3" x14ac:dyDescent="0.35">
      <c r="A3" s="5" t="s">
        <v>508</v>
      </c>
      <c r="B3" s="5"/>
      <c r="C3" s="5"/>
    </row>
    <row r="4" spans="1:3" x14ac:dyDescent="0.35">
      <c r="A4" s="16" t="s">
        <v>297</v>
      </c>
      <c r="B4" s="86">
        <v>213.4</v>
      </c>
      <c r="C4" s="95">
        <v>161.30000000000001</v>
      </c>
    </row>
    <row r="5" spans="1:3" x14ac:dyDescent="0.35">
      <c r="A5" s="6" t="s">
        <v>584</v>
      </c>
      <c r="B5" s="11">
        <v>51.796999999999997</v>
      </c>
      <c r="C5" s="95">
        <v>54.4</v>
      </c>
    </row>
    <row r="6" spans="1:3" x14ac:dyDescent="0.35">
      <c r="A6" s="6" t="s">
        <v>585</v>
      </c>
      <c r="B6" s="11">
        <v>0</v>
      </c>
      <c r="C6" s="95">
        <v>-2.2999999999999998</v>
      </c>
    </row>
    <row r="7" spans="1:3" x14ac:dyDescent="0.35">
      <c r="A7" s="9" t="s">
        <v>300</v>
      </c>
      <c r="B7" s="12">
        <v>265.197</v>
      </c>
      <c r="C7" s="15">
        <v>213.4</v>
      </c>
    </row>
    <row r="8" spans="1:3" x14ac:dyDescent="0.35">
      <c r="A8" s="5" t="s">
        <v>586</v>
      </c>
      <c r="B8" s="5"/>
      <c r="C8" s="5"/>
    </row>
    <row r="9" spans="1:3" x14ac:dyDescent="0.35">
      <c r="A9" s="16" t="s">
        <v>297</v>
      </c>
      <c r="B9" s="86">
        <v>-104.9</v>
      </c>
      <c r="C9" s="95">
        <v>-84.7</v>
      </c>
    </row>
    <row r="10" spans="1:3" x14ac:dyDescent="0.35">
      <c r="A10" s="6" t="s">
        <v>587</v>
      </c>
      <c r="B10" s="11">
        <v>-25.9</v>
      </c>
      <c r="C10" s="14">
        <v>-20.3</v>
      </c>
    </row>
    <row r="11" spans="1:3" x14ac:dyDescent="0.35">
      <c r="A11" s="9" t="s">
        <v>300</v>
      </c>
      <c r="B11" s="12">
        <v>-130.80000000000001</v>
      </c>
      <c r="C11" s="15">
        <v>-104.9</v>
      </c>
    </row>
    <row r="12" spans="1:3" x14ac:dyDescent="0.35">
      <c r="A12" s="9" t="s">
        <v>588</v>
      </c>
      <c r="B12" s="12">
        <v>134.39699999999999</v>
      </c>
      <c r="C12" s="15">
        <v>108.4</v>
      </c>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B77E4-B822-4954-A670-F398149C6939}">
  <dimension ref="A1:C4"/>
  <sheetViews>
    <sheetView workbookViewId="0"/>
  </sheetViews>
  <sheetFormatPr defaultRowHeight="14.5" x14ac:dyDescent="0.35"/>
  <cols>
    <col min="1" max="1" width="51.26953125" customWidth="1"/>
  </cols>
  <sheetData>
    <row r="1" spans="1:3" x14ac:dyDescent="0.35">
      <c r="A1" s="2" t="s">
        <v>589</v>
      </c>
    </row>
    <row r="2" spans="1:3" ht="21" x14ac:dyDescent="0.35">
      <c r="A2" s="3"/>
      <c r="B2" s="10" t="s">
        <v>55</v>
      </c>
      <c r="C2" s="13" t="s">
        <v>56</v>
      </c>
    </row>
    <row r="3" spans="1:3" x14ac:dyDescent="0.35">
      <c r="A3" s="47" t="s">
        <v>78</v>
      </c>
      <c r="B3" s="11">
        <v>0</v>
      </c>
      <c r="C3" s="14">
        <v>35</v>
      </c>
    </row>
    <row r="4" spans="1:3" x14ac:dyDescent="0.35">
      <c r="A4" s="44" t="s">
        <v>78</v>
      </c>
      <c r="B4" s="12">
        <v>0</v>
      </c>
      <c r="C4" s="15">
        <v>35</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21365-7FA3-46BC-9EC4-AB19CA35944D}">
  <dimension ref="A1:C7"/>
  <sheetViews>
    <sheetView workbookViewId="0"/>
  </sheetViews>
  <sheetFormatPr defaultRowHeight="14.5" x14ac:dyDescent="0.35"/>
  <cols>
    <col min="1" max="1" width="51.26953125" customWidth="1"/>
  </cols>
  <sheetData>
    <row r="1" spans="1:3" x14ac:dyDescent="0.35">
      <c r="A1" s="2" t="s">
        <v>974</v>
      </c>
    </row>
    <row r="2" spans="1:3" ht="21" x14ac:dyDescent="0.35">
      <c r="A2" s="3"/>
      <c r="B2" s="10" t="s">
        <v>55</v>
      </c>
      <c r="C2" s="13" t="s">
        <v>56</v>
      </c>
    </row>
    <row r="3" spans="1:3" x14ac:dyDescent="0.35">
      <c r="A3" s="47" t="s">
        <v>590</v>
      </c>
      <c r="B3" s="11">
        <v>0</v>
      </c>
      <c r="C3" s="14">
        <v>100</v>
      </c>
    </row>
    <row r="4" spans="1:3" x14ac:dyDescent="0.35">
      <c r="A4" s="44" t="s">
        <v>591</v>
      </c>
      <c r="B4" s="12">
        <v>0</v>
      </c>
      <c r="C4" s="15">
        <v>100</v>
      </c>
    </row>
    <row r="6" spans="1:3" x14ac:dyDescent="0.35">
      <c r="A6" s="163" t="s">
        <v>1007</v>
      </c>
    </row>
    <row r="7" spans="1:3" ht="30" x14ac:dyDescent="0.35">
      <c r="A7" s="162" t="s">
        <v>1031</v>
      </c>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4C884-1C3A-4EFD-A97C-44864E723907}">
  <dimension ref="A1:C23"/>
  <sheetViews>
    <sheetView workbookViewId="0"/>
  </sheetViews>
  <sheetFormatPr defaultRowHeight="14.5" x14ac:dyDescent="0.35"/>
  <cols>
    <col min="1" max="1" width="51.26953125" customWidth="1"/>
  </cols>
  <sheetData>
    <row r="1" spans="1:3" x14ac:dyDescent="0.35">
      <c r="A1" s="2" t="s">
        <v>592</v>
      </c>
    </row>
    <row r="2" spans="1:3" ht="21" x14ac:dyDescent="0.35">
      <c r="A2" s="3"/>
      <c r="B2" s="10" t="s">
        <v>55</v>
      </c>
      <c r="C2" s="13" t="s">
        <v>56</v>
      </c>
    </row>
    <row r="3" spans="1:3" x14ac:dyDescent="0.35">
      <c r="A3" s="5" t="s">
        <v>593</v>
      </c>
      <c r="B3" s="16"/>
      <c r="C3" s="16"/>
    </row>
    <row r="4" spans="1:3" x14ac:dyDescent="0.35">
      <c r="A4" s="88" t="s">
        <v>594</v>
      </c>
      <c r="B4" s="16"/>
      <c r="C4" s="16"/>
    </row>
    <row r="5" spans="1:3" x14ac:dyDescent="0.35">
      <c r="A5" s="6" t="s">
        <v>595</v>
      </c>
      <c r="B5" s="11">
        <v>14.999999999999998</v>
      </c>
      <c r="C5" s="14">
        <v>15</v>
      </c>
    </row>
    <row r="6" spans="1:3" x14ac:dyDescent="0.35">
      <c r="A6" s="6" t="s">
        <v>596</v>
      </c>
      <c r="B6" s="11">
        <v>483.5</v>
      </c>
      <c r="C6" s="14">
        <v>323.10000000000002</v>
      </c>
    </row>
    <row r="7" spans="1:3" x14ac:dyDescent="0.35">
      <c r="A7" s="96" t="s">
        <v>597</v>
      </c>
      <c r="B7" s="11">
        <v>-10.799999999999999</v>
      </c>
      <c r="C7" s="14">
        <v>-13.1</v>
      </c>
    </row>
    <row r="8" spans="1:3" x14ac:dyDescent="0.35">
      <c r="A8" s="97"/>
      <c r="B8" s="98">
        <v>487.7</v>
      </c>
      <c r="C8" s="60">
        <v>325</v>
      </c>
    </row>
    <row r="9" spans="1:3" x14ac:dyDescent="0.35">
      <c r="A9" s="88" t="s">
        <v>598</v>
      </c>
      <c r="B9" s="16"/>
      <c r="C9" s="16"/>
    </row>
    <row r="10" spans="1:3" x14ac:dyDescent="0.35">
      <c r="A10" s="6" t="s">
        <v>599</v>
      </c>
      <c r="B10" s="11">
        <v>1310.6000000000001</v>
      </c>
      <c r="C10" s="14">
        <v>1133.3</v>
      </c>
    </row>
    <row r="11" spans="1:3" x14ac:dyDescent="0.35">
      <c r="A11" s="6" t="s">
        <v>600</v>
      </c>
      <c r="B11" s="11">
        <v>62.7</v>
      </c>
      <c r="C11" s="14">
        <v>55.8</v>
      </c>
    </row>
    <row r="12" spans="1:3" x14ac:dyDescent="0.35">
      <c r="A12" s="9"/>
      <c r="B12" s="99">
        <v>1373.3000000000002</v>
      </c>
      <c r="C12" s="100">
        <v>1189.0999999999999</v>
      </c>
    </row>
    <row r="13" spans="1:3" x14ac:dyDescent="0.35">
      <c r="A13" s="44" t="s">
        <v>601</v>
      </c>
      <c r="B13" s="12">
        <v>1861.0000000000002</v>
      </c>
      <c r="C13" s="15">
        <v>1514.1</v>
      </c>
    </row>
    <row r="14" spans="1:3" x14ac:dyDescent="0.35">
      <c r="A14" s="5" t="s">
        <v>602</v>
      </c>
      <c r="B14" s="16"/>
      <c r="C14" s="16"/>
    </row>
    <row r="15" spans="1:3" x14ac:dyDescent="0.35">
      <c r="A15" s="88" t="s">
        <v>594</v>
      </c>
      <c r="B15" s="16"/>
      <c r="C15" s="16"/>
    </row>
    <row r="16" spans="1:3" x14ac:dyDescent="0.35">
      <c r="A16" s="6" t="s">
        <v>595</v>
      </c>
      <c r="B16" s="11">
        <v>0</v>
      </c>
      <c r="C16" s="14">
        <v>0</v>
      </c>
    </row>
    <row r="17" spans="1:3" x14ac:dyDescent="0.35">
      <c r="A17" s="96" t="s">
        <v>597</v>
      </c>
      <c r="B17" s="11">
        <v>-2.2204460492503131E-16</v>
      </c>
      <c r="C17" s="14">
        <v>0</v>
      </c>
    </row>
    <row r="18" spans="1:3" x14ac:dyDescent="0.35">
      <c r="A18" s="97"/>
      <c r="B18" s="98">
        <v>-2.2204460492503131E-16</v>
      </c>
      <c r="C18" s="60">
        <v>0</v>
      </c>
    </row>
    <row r="19" spans="1:3" x14ac:dyDescent="0.35">
      <c r="A19" s="88" t="s">
        <v>598</v>
      </c>
      <c r="B19" s="16"/>
      <c r="C19" s="16"/>
    </row>
    <row r="20" spans="1:3" x14ac:dyDescent="0.35">
      <c r="A20" s="6" t="s">
        <v>599</v>
      </c>
      <c r="B20" s="11">
        <v>2383.6000000000013</v>
      </c>
      <c r="C20" s="14">
        <v>1855.6999999999998</v>
      </c>
    </row>
    <row r="21" spans="1:3" x14ac:dyDescent="0.35">
      <c r="A21" s="9"/>
      <c r="B21" s="99">
        <v>2383.6000000000013</v>
      </c>
      <c r="C21" s="100">
        <v>1855.6999999999998</v>
      </c>
    </row>
    <row r="22" spans="1:3" x14ac:dyDescent="0.35">
      <c r="A22" s="44" t="s">
        <v>603</v>
      </c>
      <c r="B22" s="101">
        <v>2383.6000000000013</v>
      </c>
      <c r="C22" s="102">
        <v>1855.6999999999998</v>
      </c>
    </row>
    <row r="23" spans="1:3" x14ac:dyDescent="0.35">
      <c r="A23" s="44" t="s">
        <v>604</v>
      </c>
      <c r="B23" s="12">
        <v>4244.6000000000013</v>
      </c>
      <c r="C23" s="15">
        <v>3369.7999999999997</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FAA31-43DB-4C50-889A-16984E8E0D95}">
  <dimension ref="A1:C22"/>
  <sheetViews>
    <sheetView workbookViewId="0"/>
  </sheetViews>
  <sheetFormatPr defaultRowHeight="14.5" x14ac:dyDescent="0.35"/>
  <cols>
    <col min="1" max="1" width="51.26953125" customWidth="1"/>
  </cols>
  <sheetData>
    <row r="1" spans="1:3" x14ac:dyDescent="0.35">
      <c r="A1" s="2" t="s">
        <v>605</v>
      </c>
    </row>
    <row r="2" spans="1:3" ht="21" x14ac:dyDescent="0.35">
      <c r="A2" s="3"/>
      <c r="B2" s="10" t="s">
        <v>55</v>
      </c>
      <c r="C2" s="13" t="s">
        <v>56</v>
      </c>
    </row>
    <row r="3" spans="1:3" x14ac:dyDescent="0.35">
      <c r="A3" s="5" t="s">
        <v>606</v>
      </c>
      <c r="B3" s="16"/>
      <c r="C3" s="16"/>
    </row>
    <row r="4" spans="1:3" x14ac:dyDescent="0.35">
      <c r="A4" s="96" t="s">
        <v>607</v>
      </c>
      <c r="B4" s="16"/>
      <c r="C4" s="16"/>
    </row>
    <row r="5" spans="1:3" x14ac:dyDescent="0.35">
      <c r="A5" s="6" t="s">
        <v>608</v>
      </c>
      <c r="B5" s="11">
        <v>0.7</v>
      </c>
      <c r="C5" s="14">
        <v>0.8</v>
      </c>
    </row>
    <row r="6" spans="1:3" x14ac:dyDescent="0.35">
      <c r="A6" s="6" t="s">
        <v>609</v>
      </c>
      <c r="B6" s="11">
        <v>8.1999999999999993</v>
      </c>
      <c r="C6" s="14">
        <v>8.1999999999999993</v>
      </c>
    </row>
    <row r="7" spans="1:3" x14ac:dyDescent="0.35">
      <c r="A7" s="6" t="s">
        <v>610</v>
      </c>
      <c r="B7" s="11">
        <v>316.09999999999997</v>
      </c>
      <c r="C7" s="14">
        <v>13.6</v>
      </c>
    </row>
    <row r="8" spans="1:3" x14ac:dyDescent="0.35">
      <c r="A8" s="44" t="s">
        <v>611</v>
      </c>
      <c r="B8" s="12">
        <v>324.99999999999994</v>
      </c>
      <c r="C8" s="15">
        <v>22.6</v>
      </c>
    </row>
    <row r="9" spans="1:3" x14ac:dyDescent="0.35">
      <c r="A9" s="5" t="s">
        <v>612</v>
      </c>
      <c r="B9" s="16"/>
      <c r="C9" s="16"/>
    </row>
    <row r="10" spans="1:3" x14ac:dyDescent="0.35">
      <c r="A10" s="96" t="s">
        <v>607</v>
      </c>
      <c r="B10" s="16"/>
      <c r="C10" s="16"/>
    </row>
    <row r="11" spans="1:3" x14ac:dyDescent="0.35">
      <c r="A11" s="6" t="s">
        <v>608</v>
      </c>
      <c r="B11" s="11">
        <v>1.2000000000000002</v>
      </c>
      <c r="C11" s="14">
        <v>1.3</v>
      </c>
    </row>
    <row r="12" spans="1:3" x14ac:dyDescent="0.35">
      <c r="A12" s="6" t="s">
        <v>609</v>
      </c>
      <c r="B12" s="11">
        <v>3</v>
      </c>
      <c r="C12" s="14">
        <v>3.9000000000000004</v>
      </c>
    </row>
    <row r="13" spans="1:3" x14ac:dyDescent="0.35">
      <c r="A13" s="6" t="s">
        <v>613</v>
      </c>
      <c r="B13" s="11">
        <v>0</v>
      </c>
      <c r="C13" s="14">
        <v>0.1</v>
      </c>
    </row>
    <row r="14" spans="1:3" x14ac:dyDescent="0.35">
      <c r="A14" s="6" t="s">
        <v>614</v>
      </c>
      <c r="B14" s="11">
        <v>20.2</v>
      </c>
      <c r="C14" s="14">
        <v>20.2</v>
      </c>
    </row>
    <row r="15" spans="1:3" x14ac:dyDescent="0.35">
      <c r="A15" s="6" t="s">
        <v>610</v>
      </c>
      <c r="B15" s="11">
        <v>40.5</v>
      </c>
      <c r="C15" s="14">
        <v>47.1</v>
      </c>
    </row>
    <row r="16" spans="1:3" x14ac:dyDescent="0.35">
      <c r="A16" s="44" t="s">
        <v>615</v>
      </c>
      <c r="B16" s="12">
        <v>64.900000000000006</v>
      </c>
      <c r="C16" s="15">
        <v>72.599999999999994</v>
      </c>
    </row>
    <row r="17" spans="1:3" x14ac:dyDescent="0.35">
      <c r="A17" s="6" t="s">
        <v>616</v>
      </c>
      <c r="B17" s="11">
        <v>0</v>
      </c>
      <c r="C17" s="14">
        <v>0</v>
      </c>
    </row>
    <row r="18" spans="1:3" x14ac:dyDescent="0.35">
      <c r="A18" s="16" t="s">
        <v>617</v>
      </c>
      <c r="B18" s="16"/>
      <c r="C18" s="16"/>
    </row>
    <row r="19" spans="1:3" x14ac:dyDescent="0.35">
      <c r="A19" s="6" t="s">
        <v>608</v>
      </c>
      <c r="B19" s="11">
        <v>-0.1</v>
      </c>
      <c r="C19" s="14">
        <v>-0.1</v>
      </c>
    </row>
    <row r="20" spans="1:3" x14ac:dyDescent="0.35">
      <c r="A20" s="6" t="s">
        <v>609</v>
      </c>
      <c r="B20" s="11">
        <v>-0.3</v>
      </c>
      <c r="C20" s="14">
        <v>-0.2</v>
      </c>
    </row>
    <row r="21" spans="1:3" x14ac:dyDescent="0.35">
      <c r="A21" s="44" t="s">
        <v>618</v>
      </c>
      <c r="B21" s="12">
        <v>-0.4</v>
      </c>
      <c r="C21" s="15">
        <v>-0.30000000000000004</v>
      </c>
    </row>
    <row r="22" spans="1:3" x14ac:dyDescent="0.35">
      <c r="A22" s="44" t="s">
        <v>619</v>
      </c>
      <c r="B22" s="12">
        <v>389.49999999999994</v>
      </c>
      <c r="C22" s="15">
        <v>94.9</v>
      </c>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F5854-0E7A-48D2-B002-B92C408BEC2C}">
  <dimension ref="A1:G9"/>
  <sheetViews>
    <sheetView workbookViewId="0"/>
  </sheetViews>
  <sheetFormatPr defaultRowHeight="14.5" x14ac:dyDescent="0.35"/>
  <cols>
    <col min="1" max="1" width="51.26953125" customWidth="1"/>
  </cols>
  <sheetData>
    <row r="1" spans="1:7" x14ac:dyDescent="0.35">
      <c r="A1" s="2" t="s">
        <v>620</v>
      </c>
      <c r="B1" s="2"/>
      <c r="C1" s="2"/>
      <c r="D1" s="2"/>
      <c r="E1" s="2"/>
      <c r="F1" s="2"/>
    </row>
    <row r="2" spans="1:7" x14ac:dyDescent="0.35">
      <c r="A2" s="17"/>
      <c r="B2" s="17"/>
      <c r="C2" s="17"/>
      <c r="D2" s="192" t="s">
        <v>621</v>
      </c>
      <c r="E2" s="191"/>
      <c r="F2" s="191"/>
      <c r="G2" s="193"/>
    </row>
    <row r="3" spans="1:7" ht="31.5" x14ac:dyDescent="0.35">
      <c r="A3" s="79"/>
      <c r="B3" s="13" t="s">
        <v>622</v>
      </c>
      <c r="C3" s="13" t="s">
        <v>623</v>
      </c>
      <c r="D3" s="13" t="s">
        <v>624</v>
      </c>
      <c r="E3" s="13" t="s">
        <v>625</v>
      </c>
      <c r="F3" s="13" t="s">
        <v>626</v>
      </c>
      <c r="G3" s="13" t="s">
        <v>627</v>
      </c>
    </row>
    <row r="4" spans="1:7" x14ac:dyDescent="0.35">
      <c r="A4" s="103">
        <v>2020</v>
      </c>
      <c r="B4" s="5"/>
      <c r="C4" s="5"/>
      <c r="D4" s="5"/>
      <c r="E4" s="5"/>
      <c r="F4" s="5"/>
      <c r="G4" s="5"/>
    </row>
    <row r="5" spans="1:7" x14ac:dyDescent="0.35">
      <c r="A5" s="6" t="s">
        <v>64</v>
      </c>
      <c r="B5" s="14">
        <v>389.49999999999994</v>
      </c>
      <c r="C5" s="14">
        <v>389.5</v>
      </c>
      <c r="D5" s="14">
        <v>0</v>
      </c>
      <c r="E5" s="14">
        <v>0</v>
      </c>
      <c r="F5" s="14">
        <v>0</v>
      </c>
      <c r="G5" s="14">
        <v>0</v>
      </c>
    </row>
    <row r="6" spans="1:7" x14ac:dyDescent="0.35">
      <c r="A6" s="90" t="s">
        <v>177</v>
      </c>
      <c r="B6" s="15">
        <v>389.49999999999994</v>
      </c>
      <c r="C6" s="15">
        <v>389.5</v>
      </c>
      <c r="D6" s="15">
        <v>0</v>
      </c>
      <c r="E6" s="15">
        <v>0</v>
      </c>
      <c r="F6" s="15">
        <v>0</v>
      </c>
      <c r="G6" s="15">
        <v>0</v>
      </c>
    </row>
    <row r="7" spans="1:7" x14ac:dyDescent="0.35">
      <c r="A7" s="103">
        <v>2019</v>
      </c>
      <c r="B7" s="5"/>
      <c r="C7" s="5"/>
      <c r="D7" s="5"/>
      <c r="E7" s="5"/>
      <c r="F7" s="5"/>
      <c r="G7" s="5"/>
    </row>
    <row r="8" spans="1:7" x14ac:dyDescent="0.35">
      <c r="A8" s="6" t="s">
        <v>64</v>
      </c>
      <c r="B8" s="14">
        <v>94.9</v>
      </c>
      <c r="C8" s="14">
        <v>94.6</v>
      </c>
      <c r="D8" s="14">
        <v>0</v>
      </c>
      <c r="E8" s="14">
        <v>0</v>
      </c>
      <c r="F8" s="14">
        <v>0</v>
      </c>
      <c r="G8" s="14">
        <v>0</v>
      </c>
    </row>
    <row r="9" spans="1:7" x14ac:dyDescent="0.35">
      <c r="A9" s="90" t="s">
        <v>177</v>
      </c>
      <c r="B9" s="15">
        <v>94.9</v>
      </c>
      <c r="C9" s="15">
        <v>94.6</v>
      </c>
      <c r="D9" s="15">
        <v>0</v>
      </c>
      <c r="E9" s="15">
        <v>0</v>
      </c>
      <c r="F9" s="15">
        <v>0</v>
      </c>
      <c r="G9" s="15">
        <v>0</v>
      </c>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B3C06-8B47-4713-BA0A-A567790F3A19}">
  <dimension ref="A1:C5"/>
  <sheetViews>
    <sheetView workbookViewId="0"/>
  </sheetViews>
  <sheetFormatPr defaultRowHeight="14.5" x14ac:dyDescent="0.35"/>
  <cols>
    <col min="1" max="1" width="51.26953125" customWidth="1"/>
  </cols>
  <sheetData>
    <row r="1" spans="1:3" x14ac:dyDescent="0.35">
      <c r="A1" s="2" t="s">
        <v>628</v>
      </c>
    </row>
    <row r="2" spans="1:3" ht="21" x14ac:dyDescent="0.35">
      <c r="A2" s="3"/>
      <c r="B2" s="10" t="s">
        <v>55</v>
      </c>
      <c r="C2" s="13" t="s">
        <v>56</v>
      </c>
    </row>
    <row r="3" spans="1:3" x14ac:dyDescent="0.35">
      <c r="A3" s="50" t="s">
        <v>629</v>
      </c>
      <c r="B3" s="11"/>
      <c r="C3" s="14"/>
    </row>
    <row r="4" spans="1:3" x14ac:dyDescent="0.35">
      <c r="A4" s="6" t="s">
        <v>630</v>
      </c>
      <c r="B4" s="11">
        <v>286.19999999999993</v>
      </c>
      <c r="C4" s="14">
        <v>15.1</v>
      </c>
    </row>
    <row r="5" spans="1:3" x14ac:dyDescent="0.35">
      <c r="A5" s="44" t="s">
        <v>631</v>
      </c>
      <c r="B5" s="12">
        <v>286.19999999999993</v>
      </c>
      <c r="C5" s="15">
        <v>15.1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F47B7-0D8E-43C0-880F-C23DFD9F6378}">
  <dimension ref="A1:F27"/>
  <sheetViews>
    <sheetView workbookViewId="0">
      <selection activeCell="A2" sqref="A2"/>
    </sheetView>
  </sheetViews>
  <sheetFormatPr defaultRowHeight="14.5" x14ac:dyDescent="0.35"/>
  <cols>
    <col min="1" max="1" width="51.26953125" customWidth="1"/>
    <col min="3" max="3" width="10" customWidth="1"/>
    <col min="4" max="4" width="11.453125" customWidth="1"/>
    <col min="5" max="5" width="9.7265625" customWidth="1"/>
  </cols>
  <sheetData>
    <row r="1" spans="1:6" x14ac:dyDescent="0.35">
      <c r="A1" s="156" t="s">
        <v>960</v>
      </c>
      <c r="B1" s="2"/>
      <c r="C1" s="2"/>
      <c r="D1" s="2"/>
      <c r="E1" s="2"/>
    </row>
    <row r="2" spans="1:6" ht="53.5" x14ac:dyDescent="0.35">
      <c r="A2" s="22"/>
      <c r="B2" s="23" t="s">
        <v>0</v>
      </c>
      <c r="C2" s="24" t="s">
        <v>142</v>
      </c>
      <c r="D2" s="24" t="s">
        <v>143</v>
      </c>
      <c r="E2" s="24" t="s">
        <v>144</v>
      </c>
      <c r="F2" s="24" t="s">
        <v>145</v>
      </c>
    </row>
    <row r="3" spans="1:6" x14ac:dyDescent="0.35">
      <c r="A3" s="5" t="s">
        <v>135</v>
      </c>
      <c r="B3" s="5"/>
      <c r="C3" s="25">
        <v>8601.7000000000007</v>
      </c>
      <c r="D3" s="25">
        <v>1610.8</v>
      </c>
      <c r="E3" s="25">
        <v>22197.497249789998</v>
      </c>
      <c r="F3" s="26">
        <v>32410.09724979</v>
      </c>
    </row>
    <row r="4" spans="1:6" x14ac:dyDescent="0.35">
      <c r="A4" s="6" t="s">
        <v>136</v>
      </c>
      <c r="B4" s="6"/>
      <c r="C4" s="14">
        <v>0</v>
      </c>
      <c r="D4" s="14">
        <v>-9.029999999993219</v>
      </c>
      <c r="E4" s="14">
        <v>0</v>
      </c>
      <c r="F4" s="14">
        <v>-9.029999999993219</v>
      </c>
    </row>
    <row r="5" spans="1:6" x14ac:dyDescent="0.35">
      <c r="A5" s="6" t="s">
        <v>51</v>
      </c>
      <c r="B5" s="8" t="s">
        <v>52</v>
      </c>
      <c r="C5" s="14">
        <v>0</v>
      </c>
      <c r="D5" s="14">
        <v>-2.5</v>
      </c>
      <c r="E5" s="14">
        <v>0</v>
      </c>
      <c r="F5" s="14">
        <v>-2.5</v>
      </c>
    </row>
    <row r="6" spans="1:6" x14ac:dyDescent="0.35">
      <c r="A6" s="6" t="s">
        <v>49</v>
      </c>
      <c r="B6" s="8" t="s">
        <v>50</v>
      </c>
      <c r="C6" s="14">
        <v>-1205.3</v>
      </c>
      <c r="D6" s="14">
        <v>0</v>
      </c>
      <c r="E6" s="14">
        <v>0</v>
      </c>
      <c r="F6" s="14">
        <v>-1205.3</v>
      </c>
    </row>
    <row r="7" spans="1:6" x14ac:dyDescent="0.35">
      <c r="A7" s="6" t="s">
        <v>137</v>
      </c>
      <c r="B7" s="8" t="s">
        <v>138</v>
      </c>
      <c r="C7" s="14">
        <v>0</v>
      </c>
      <c r="D7" s="14">
        <v>0</v>
      </c>
      <c r="E7" s="14">
        <v>11</v>
      </c>
      <c r="F7" s="14">
        <v>11</v>
      </c>
    </row>
    <row r="8" spans="1:6" x14ac:dyDescent="0.35">
      <c r="A8" s="6" t="s">
        <v>139</v>
      </c>
      <c r="B8" s="8" t="s">
        <v>138</v>
      </c>
      <c r="C8" s="14">
        <v>0</v>
      </c>
      <c r="D8" s="14">
        <v>0</v>
      </c>
      <c r="E8" s="14">
        <v>-44.1</v>
      </c>
      <c r="F8" s="14">
        <v>-44.1</v>
      </c>
    </row>
    <row r="9" spans="1:6" x14ac:dyDescent="0.35">
      <c r="A9" s="6" t="s">
        <v>140</v>
      </c>
      <c r="B9" s="6"/>
      <c r="C9" s="14">
        <v>0</v>
      </c>
      <c r="D9" s="14">
        <v>0</v>
      </c>
      <c r="E9" s="14">
        <v>163.20000000000002</v>
      </c>
      <c r="F9" s="14">
        <v>163.20000000000002</v>
      </c>
    </row>
    <row r="10" spans="1:6" x14ac:dyDescent="0.35">
      <c r="A10" s="6" t="s">
        <v>146</v>
      </c>
      <c r="B10" s="6"/>
      <c r="C10" s="14">
        <v>0</v>
      </c>
      <c r="D10" s="14">
        <v>0</v>
      </c>
      <c r="E10" s="14">
        <v>-109.6</v>
      </c>
      <c r="F10" s="14">
        <v>-109.6</v>
      </c>
    </row>
    <row r="11" spans="1:6" x14ac:dyDescent="0.35">
      <c r="A11" s="6" t="s">
        <v>147</v>
      </c>
      <c r="B11" s="6"/>
      <c r="C11" s="14">
        <v>0</v>
      </c>
      <c r="D11" s="14">
        <v>0</v>
      </c>
      <c r="E11" s="14">
        <v>-18.7</v>
      </c>
      <c r="F11" s="14">
        <v>-18.7</v>
      </c>
    </row>
    <row r="12" spans="1:6" x14ac:dyDescent="0.35">
      <c r="A12" s="9" t="s">
        <v>148</v>
      </c>
      <c r="B12" s="9"/>
      <c r="C12" s="15">
        <v>7396.4000000000005</v>
      </c>
      <c r="D12" s="15">
        <v>1599.2700000000068</v>
      </c>
      <c r="E12" s="15">
        <v>22199.297249790001</v>
      </c>
      <c r="F12" s="15">
        <v>31194.967249790014</v>
      </c>
    </row>
    <row r="13" spans="1:6" x14ac:dyDescent="0.35">
      <c r="A13" s="6" t="s">
        <v>149</v>
      </c>
      <c r="B13" s="27" t="s">
        <v>150</v>
      </c>
      <c r="C13" s="15">
        <v>0</v>
      </c>
      <c r="D13" s="15">
        <v>0</v>
      </c>
      <c r="E13" s="15">
        <v>0</v>
      </c>
      <c r="F13" s="14">
        <v>0</v>
      </c>
    </row>
    <row r="14" spans="1:6" ht="21" x14ac:dyDescent="0.35">
      <c r="A14" s="9" t="s">
        <v>151</v>
      </c>
      <c r="B14" s="9"/>
      <c r="C14" s="15">
        <v>7396.4000000000005</v>
      </c>
      <c r="D14" s="15">
        <v>1599.2700000000068</v>
      </c>
      <c r="E14" s="15">
        <v>22199.297249790001</v>
      </c>
      <c r="F14" s="15">
        <v>31194.967249790014</v>
      </c>
    </row>
    <row r="15" spans="1:6" x14ac:dyDescent="0.35">
      <c r="A15" s="6" t="s">
        <v>152</v>
      </c>
      <c r="B15" s="27" t="s">
        <v>150</v>
      </c>
      <c r="C15" s="15">
        <v>0</v>
      </c>
      <c r="D15" s="15">
        <v>0</v>
      </c>
      <c r="E15" s="15">
        <v>0</v>
      </c>
      <c r="F15" s="14">
        <v>0</v>
      </c>
    </row>
    <row r="16" spans="1:6" x14ac:dyDescent="0.35">
      <c r="A16" s="9" t="s">
        <v>153</v>
      </c>
      <c r="B16" s="9"/>
      <c r="C16" s="15">
        <v>7396.4000000000005</v>
      </c>
      <c r="D16" s="15">
        <v>1599.2700000000068</v>
      </c>
      <c r="E16" s="15">
        <v>22199.297249790001</v>
      </c>
      <c r="F16" s="15">
        <v>31194.967249790014</v>
      </c>
    </row>
    <row r="17" spans="1:6" x14ac:dyDescent="0.35">
      <c r="A17" s="6" t="s">
        <v>136</v>
      </c>
      <c r="B17" s="6"/>
      <c r="C17" s="14">
        <v>0</v>
      </c>
      <c r="D17" s="14">
        <v>545.41999999999189</v>
      </c>
      <c r="E17" s="14">
        <v>0</v>
      </c>
      <c r="F17" s="14">
        <v>545.41999999999189</v>
      </c>
    </row>
    <row r="18" spans="1:6" x14ac:dyDescent="0.35">
      <c r="A18" s="6" t="s">
        <v>51</v>
      </c>
      <c r="B18" s="8" t="s">
        <v>52</v>
      </c>
      <c r="C18" s="14">
        <v>0</v>
      </c>
      <c r="D18" s="14">
        <v>0.3</v>
      </c>
      <c r="E18" s="14">
        <v>0</v>
      </c>
      <c r="F18" s="14">
        <v>0.3</v>
      </c>
    </row>
    <row r="19" spans="1:6" x14ac:dyDescent="0.35">
      <c r="A19" s="6" t="s">
        <v>49</v>
      </c>
      <c r="B19" s="8" t="s">
        <v>50</v>
      </c>
      <c r="C19" s="14">
        <v>-19.2</v>
      </c>
      <c r="D19" s="14">
        <v>0</v>
      </c>
      <c r="E19" s="14">
        <v>0</v>
      </c>
      <c r="F19" s="14">
        <v>-19.2</v>
      </c>
    </row>
    <row r="20" spans="1:6" x14ac:dyDescent="0.35">
      <c r="A20" s="6" t="s">
        <v>137</v>
      </c>
      <c r="B20" s="8" t="s">
        <v>138</v>
      </c>
      <c r="C20" s="14">
        <v>0</v>
      </c>
      <c r="D20" s="14">
        <v>0</v>
      </c>
      <c r="E20" s="14">
        <v>15.5</v>
      </c>
      <c r="F20" s="14">
        <v>15.5</v>
      </c>
    </row>
    <row r="21" spans="1:6" x14ac:dyDescent="0.35">
      <c r="A21" s="6" t="s">
        <v>154</v>
      </c>
      <c r="B21" s="8" t="s">
        <v>138</v>
      </c>
      <c r="C21" s="14">
        <v>0</v>
      </c>
      <c r="D21" s="14">
        <v>0</v>
      </c>
      <c r="E21" s="14">
        <v>3</v>
      </c>
      <c r="F21" s="14">
        <v>3</v>
      </c>
    </row>
    <row r="22" spans="1:6" x14ac:dyDescent="0.35">
      <c r="A22" s="6" t="s">
        <v>140</v>
      </c>
      <c r="B22" s="6"/>
      <c r="C22" s="14">
        <v>0</v>
      </c>
      <c r="D22" s="14">
        <v>0</v>
      </c>
      <c r="E22" s="14">
        <v>267.60000000000002</v>
      </c>
      <c r="F22" s="14">
        <v>267.60000000000002</v>
      </c>
    </row>
    <row r="23" spans="1:6" x14ac:dyDescent="0.35">
      <c r="A23" s="6" t="s">
        <v>146</v>
      </c>
      <c r="B23" s="6"/>
      <c r="C23" s="14">
        <v>0</v>
      </c>
      <c r="D23" s="14">
        <v>0</v>
      </c>
      <c r="E23" s="14">
        <v>-61.2</v>
      </c>
      <c r="F23" s="14">
        <v>-61.2</v>
      </c>
    </row>
    <row r="24" spans="1:6" x14ac:dyDescent="0.35">
      <c r="A24" s="6" t="s">
        <v>155</v>
      </c>
      <c r="B24" s="6"/>
      <c r="C24" s="14">
        <v>0</v>
      </c>
      <c r="D24" s="14">
        <v>0</v>
      </c>
      <c r="E24" s="14">
        <v>-9.1999999999999993</v>
      </c>
      <c r="F24" s="14">
        <v>-9.1999999999999993</v>
      </c>
    </row>
    <row r="25" spans="1:6" x14ac:dyDescent="0.35">
      <c r="A25" s="9" t="s">
        <v>156</v>
      </c>
      <c r="B25" s="9"/>
      <c r="C25" s="15">
        <v>7377.2000000000007</v>
      </c>
      <c r="D25" s="15">
        <v>2144.9899999999989</v>
      </c>
      <c r="E25" s="15">
        <v>22414.997249789998</v>
      </c>
      <c r="F25" s="15">
        <v>31937.18724979</v>
      </c>
    </row>
    <row r="27" spans="1:6" ht="20" x14ac:dyDescent="0.35">
      <c r="A27" s="162" t="s">
        <v>1006</v>
      </c>
    </row>
  </sheetData>
  <pageMargins left="0.7" right="0.7" top="0.75" bottom="0.75" header="0.3" footer="0.3"/>
  <pageSetup paperSize="9" orientation="portrait" r:id="rId1"/>
  <headerFooter>
    <oddFooter>&amp;C&amp;1#&amp;"Arial Black"&amp;10&amp;K000000OFFICIAL</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33BF7-EF5D-4C18-9903-6E8D4DB576D4}">
  <dimension ref="A1:C20"/>
  <sheetViews>
    <sheetView workbookViewId="0"/>
  </sheetViews>
  <sheetFormatPr defaultRowHeight="14.5" x14ac:dyDescent="0.35"/>
  <cols>
    <col min="1" max="1" width="51.26953125" customWidth="1"/>
  </cols>
  <sheetData>
    <row r="1" spans="1:3" x14ac:dyDescent="0.35">
      <c r="A1" s="2" t="s">
        <v>632</v>
      </c>
    </row>
    <row r="2" spans="1:3" ht="21" x14ac:dyDescent="0.35">
      <c r="A2" s="3"/>
      <c r="B2" s="10" t="s">
        <v>55</v>
      </c>
      <c r="C2" s="13" t="s">
        <v>56</v>
      </c>
    </row>
    <row r="3" spans="1:3" x14ac:dyDescent="0.35">
      <c r="A3" s="5" t="s">
        <v>633</v>
      </c>
      <c r="B3" s="16"/>
      <c r="C3" s="16"/>
    </row>
    <row r="4" spans="1:3" x14ac:dyDescent="0.35">
      <c r="A4" s="96" t="s">
        <v>598</v>
      </c>
      <c r="B4" s="16"/>
      <c r="C4" s="16"/>
    </row>
    <row r="5" spans="1:3" x14ac:dyDescent="0.35">
      <c r="A5" s="6" t="s">
        <v>634</v>
      </c>
      <c r="B5" s="11">
        <v>0.2</v>
      </c>
      <c r="C5" s="14">
        <v>0.2</v>
      </c>
    </row>
    <row r="6" spans="1:3" x14ac:dyDescent="0.35">
      <c r="A6" s="96" t="s">
        <v>607</v>
      </c>
      <c r="B6" s="16"/>
      <c r="C6" s="16"/>
    </row>
    <row r="7" spans="1:3" x14ac:dyDescent="0.35">
      <c r="A7" s="6" t="s">
        <v>635</v>
      </c>
      <c r="B7" s="11">
        <v>24.299999999999997</v>
      </c>
      <c r="C7" s="14">
        <v>53.7</v>
      </c>
    </row>
    <row r="8" spans="1:3" x14ac:dyDescent="0.35">
      <c r="A8" s="6" t="s">
        <v>636</v>
      </c>
      <c r="B8" s="11">
        <v>162.20000000000002</v>
      </c>
      <c r="C8" s="14">
        <v>92</v>
      </c>
    </row>
    <row r="9" spans="1:3" x14ac:dyDescent="0.35">
      <c r="A9" s="6" t="s">
        <v>637</v>
      </c>
      <c r="B9" s="11">
        <v>670.5</v>
      </c>
      <c r="C9" s="14">
        <v>403.59999999999997</v>
      </c>
    </row>
    <row r="10" spans="1:3" x14ac:dyDescent="0.35">
      <c r="A10" s="6" t="s">
        <v>638</v>
      </c>
      <c r="B10" s="11">
        <v>93.9</v>
      </c>
      <c r="C10" s="14">
        <v>126.9</v>
      </c>
    </row>
    <row r="11" spans="1:3" x14ac:dyDescent="0.35">
      <c r="A11" s="6" t="s">
        <v>639</v>
      </c>
      <c r="B11" s="11">
        <v>24.499999999999996</v>
      </c>
      <c r="C11" s="14">
        <v>24.2</v>
      </c>
    </row>
    <row r="12" spans="1:3" x14ac:dyDescent="0.35">
      <c r="A12" s="6" t="s">
        <v>640</v>
      </c>
      <c r="B12" s="11">
        <v>9.6</v>
      </c>
      <c r="C12" s="14">
        <v>31.7</v>
      </c>
    </row>
    <row r="13" spans="1:3" x14ac:dyDescent="0.35">
      <c r="A13" s="6" t="s">
        <v>233</v>
      </c>
      <c r="B13" s="11">
        <v>10.3</v>
      </c>
      <c r="C13" s="14">
        <v>14</v>
      </c>
    </row>
    <row r="14" spans="1:3" x14ac:dyDescent="0.35">
      <c r="A14" s="44" t="s">
        <v>641</v>
      </c>
      <c r="B14" s="12">
        <v>995.5</v>
      </c>
      <c r="C14" s="15">
        <v>746.2</v>
      </c>
    </row>
    <row r="15" spans="1:3" x14ac:dyDescent="0.35">
      <c r="A15" s="5" t="s">
        <v>642</v>
      </c>
      <c r="B15" s="16"/>
      <c r="C15" s="16"/>
    </row>
    <row r="16" spans="1:3" x14ac:dyDescent="0.35">
      <c r="A16" s="88" t="s">
        <v>607</v>
      </c>
      <c r="B16" s="16"/>
      <c r="C16" s="16"/>
    </row>
    <row r="17" spans="1:3" x14ac:dyDescent="0.35">
      <c r="A17" s="6" t="s">
        <v>637</v>
      </c>
      <c r="B17" s="11">
        <v>850.9</v>
      </c>
      <c r="C17" s="14">
        <v>766.80000000000007</v>
      </c>
    </row>
    <row r="18" spans="1:3" x14ac:dyDescent="0.35">
      <c r="A18" s="6" t="s">
        <v>233</v>
      </c>
      <c r="B18" s="11">
        <v>0.8</v>
      </c>
      <c r="C18" s="14">
        <v>0.8</v>
      </c>
    </row>
    <row r="19" spans="1:3" x14ac:dyDescent="0.35">
      <c r="A19" s="44" t="s">
        <v>643</v>
      </c>
      <c r="B19" s="12">
        <v>851.69999999999993</v>
      </c>
      <c r="C19" s="15">
        <v>767.5</v>
      </c>
    </row>
    <row r="20" spans="1:3" x14ac:dyDescent="0.35">
      <c r="A20" s="44" t="s">
        <v>644</v>
      </c>
      <c r="B20" s="12">
        <v>1847.1999999999998</v>
      </c>
      <c r="C20" s="15">
        <v>1513.7</v>
      </c>
    </row>
  </sheetData>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FE24B-2DAE-4A4F-A779-D1BE2D7A9501}">
  <dimension ref="A1:H12"/>
  <sheetViews>
    <sheetView workbookViewId="0"/>
  </sheetViews>
  <sheetFormatPr defaultRowHeight="14.5" x14ac:dyDescent="0.35"/>
  <cols>
    <col min="1" max="1" width="51.26953125" customWidth="1"/>
  </cols>
  <sheetData>
    <row r="1" spans="1:8" ht="15.5" x14ac:dyDescent="0.35">
      <c r="A1" s="2" t="s">
        <v>1032</v>
      </c>
    </row>
    <row r="2" spans="1:8" ht="15" customHeight="1" x14ac:dyDescent="0.35">
      <c r="A2" s="17"/>
      <c r="B2" s="81"/>
      <c r="C2" s="81"/>
      <c r="D2" s="3"/>
      <c r="E2" s="198" t="s">
        <v>645</v>
      </c>
      <c r="F2" s="198"/>
      <c r="G2" s="223"/>
      <c r="H2" s="223"/>
    </row>
    <row r="3" spans="1:8" ht="31.5" x14ac:dyDescent="0.35">
      <c r="A3" s="79"/>
      <c r="B3" s="13" t="s">
        <v>622</v>
      </c>
      <c r="C3" s="13" t="s">
        <v>646</v>
      </c>
      <c r="D3" s="13" t="s">
        <v>624</v>
      </c>
      <c r="E3" s="13" t="s">
        <v>625</v>
      </c>
      <c r="F3" s="13" t="s">
        <v>647</v>
      </c>
      <c r="G3" s="13" t="s">
        <v>627</v>
      </c>
      <c r="H3" s="13" t="s">
        <v>648</v>
      </c>
    </row>
    <row r="4" spans="1:8" x14ac:dyDescent="0.35">
      <c r="A4" s="103">
        <v>2020</v>
      </c>
      <c r="B4" s="5"/>
      <c r="C4" s="5"/>
      <c r="D4" s="5"/>
      <c r="E4" s="5"/>
      <c r="F4" s="5"/>
      <c r="G4" s="5"/>
      <c r="H4" s="5"/>
    </row>
    <row r="5" spans="1:8" x14ac:dyDescent="0.35">
      <c r="A5" s="6" t="s">
        <v>85</v>
      </c>
      <c r="B5" s="14">
        <v>1846.9999999999998</v>
      </c>
      <c r="C5" s="14">
        <v>1847</v>
      </c>
      <c r="D5" s="14">
        <v>526.5</v>
      </c>
      <c r="E5" s="14">
        <v>217.5</v>
      </c>
      <c r="F5" s="14">
        <v>251.4</v>
      </c>
      <c r="G5" s="14">
        <v>0.8</v>
      </c>
      <c r="H5" s="14">
        <v>850.8</v>
      </c>
    </row>
    <row r="6" spans="1:8" x14ac:dyDescent="0.35">
      <c r="A6" s="90" t="s">
        <v>177</v>
      </c>
      <c r="B6" s="15">
        <v>1846.9999999999998</v>
      </c>
      <c r="C6" s="15">
        <v>1847</v>
      </c>
      <c r="D6" s="15">
        <v>526.5</v>
      </c>
      <c r="E6" s="15">
        <v>217.5</v>
      </c>
      <c r="F6" s="15">
        <v>251.4</v>
      </c>
      <c r="G6" s="15">
        <v>0.8</v>
      </c>
      <c r="H6" s="15">
        <v>850.8</v>
      </c>
    </row>
    <row r="7" spans="1:8" x14ac:dyDescent="0.35">
      <c r="A7" s="103">
        <v>2019</v>
      </c>
      <c r="B7" s="5"/>
      <c r="C7" s="5"/>
      <c r="D7" s="5"/>
      <c r="E7" s="5"/>
      <c r="F7" s="5"/>
      <c r="G7" s="5"/>
      <c r="H7" s="5"/>
    </row>
    <row r="8" spans="1:8" x14ac:dyDescent="0.35">
      <c r="A8" s="6" t="s">
        <v>85</v>
      </c>
      <c r="B8" s="14">
        <v>1513.5</v>
      </c>
      <c r="C8" s="14">
        <v>1513.5</v>
      </c>
      <c r="D8" s="14">
        <v>630.29999999999995</v>
      </c>
      <c r="E8" s="14">
        <v>70.099999999999994</v>
      </c>
      <c r="F8" s="14">
        <v>27.8</v>
      </c>
      <c r="G8" s="14">
        <v>1.1000000000000001</v>
      </c>
      <c r="H8" s="14">
        <v>784.2</v>
      </c>
    </row>
    <row r="9" spans="1:8" x14ac:dyDescent="0.35">
      <c r="A9" s="44" t="s">
        <v>177</v>
      </c>
      <c r="B9" s="15">
        <v>1513.5</v>
      </c>
      <c r="C9" s="15">
        <v>1513.5</v>
      </c>
      <c r="D9" s="15">
        <v>630.29999999999995</v>
      </c>
      <c r="E9" s="15">
        <v>70.099999999999994</v>
      </c>
      <c r="F9" s="15">
        <v>27.8</v>
      </c>
      <c r="G9" s="15">
        <v>1.1000000000000001</v>
      </c>
      <c r="H9" s="15">
        <v>784.2</v>
      </c>
    </row>
    <row r="11" spans="1:8" x14ac:dyDescent="0.35">
      <c r="A11" s="163" t="s">
        <v>1007</v>
      </c>
    </row>
    <row r="12" spans="1:8" x14ac:dyDescent="0.35">
      <c r="A12" s="163" t="s">
        <v>1033</v>
      </c>
    </row>
  </sheetData>
  <mergeCells count="1">
    <mergeCell ref="G2:H2"/>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ACBC6-FBE9-4060-AE5F-EAF2D81DB1A6}">
  <dimension ref="A1:C11"/>
  <sheetViews>
    <sheetView workbookViewId="0"/>
  </sheetViews>
  <sheetFormatPr defaultRowHeight="14.5" x14ac:dyDescent="0.35"/>
  <cols>
    <col min="1" max="1" width="51.26953125" customWidth="1"/>
  </cols>
  <sheetData>
    <row r="1" spans="1:3" x14ac:dyDescent="0.35">
      <c r="A1" s="2" t="s">
        <v>649</v>
      </c>
    </row>
    <row r="2" spans="1:3" ht="21" x14ac:dyDescent="0.35">
      <c r="A2" s="3"/>
      <c r="B2" s="10" t="s">
        <v>55</v>
      </c>
      <c r="C2" s="13" t="s">
        <v>56</v>
      </c>
    </row>
    <row r="3" spans="1:3" x14ac:dyDescent="0.35">
      <c r="A3" s="5" t="s">
        <v>283</v>
      </c>
      <c r="B3" s="16"/>
      <c r="C3" s="16"/>
    </row>
    <row r="4" spans="1:3" x14ac:dyDescent="0.35">
      <c r="A4" s="6" t="s">
        <v>650</v>
      </c>
      <c r="B4" s="11">
        <v>43.5</v>
      </c>
      <c r="C4" s="14">
        <v>33.799999999999997</v>
      </c>
    </row>
    <row r="5" spans="1:3" x14ac:dyDescent="0.35">
      <c r="A5" s="6" t="s">
        <v>651</v>
      </c>
      <c r="B5" s="11">
        <v>1</v>
      </c>
      <c r="C5" s="14">
        <v>0.9</v>
      </c>
    </row>
    <row r="6" spans="1:3" x14ac:dyDescent="0.35">
      <c r="A6" s="44" t="s">
        <v>652</v>
      </c>
      <c r="B6" s="12">
        <v>44.5</v>
      </c>
      <c r="C6" s="15">
        <v>34.799999999999997</v>
      </c>
    </row>
    <row r="7" spans="1:3" x14ac:dyDescent="0.35">
      <c r="A7" s="5" t="s">
        <v>292</v>
      </c>
      <c r="B7" s="16"/>
      <c r="C7" s="16"/>
    </row>
    <row r="8" spans="1:3" x14ac:dyDescent="0.35">
      <c r="A8" s="6" t="s">
        <v>650</v>
      </c>
      <c r="B8" s="11">
        <v>76.899999999999991</v>
      </c>
      <c r="C8" s="14">
        <v>59.2</v>
      </c>
    </row>
    <row r="9" spans="1:3" x14ac:dyDescent="0.35">
      <c r="A9" s="6" t="s">
        <v>651</v>
      </c>
      <c r="B9" s="11">
        <v>3.5</v>
      </c>
      <c r="C9" s="14">
        <v>1.9</v>
      </c>
    </row>
    <row r="10" spans="1:3" x14ac:dyDescent="0.35">
      <c r="A10" s="44" t="s">
        <v>653</v>
      </c>
      <c r="B10" s="12">
        <v>80.399999999999991</v>
      </c>
      <c r="C10" s="15">
        <v>61.1</v>
      </c>
    </row>
    <row r="11" spans="1:3" x14ac:dyDescent="0.35">
      <c r="A11" s="44" t="s">
        <v>654</v>
      </c>
      <c r="B11" s="12">
        <v>124.89999999999999</v>
      </c>
      <c r="C11" s="15">
        <v>95.9</v>
      </c>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58D2A-D5A1-4B26-B2A6-378D1DF8E572}">
  <dimension ref="A1:D8"/>
  <sheetViews>
    <sheetView workbookViewId="0"/>
  </sheetViews>
  <sheetFormatPr defaultRowHeight="14.5" x14ac:dyDescent="0.35"/>
  <cols>
    <col min="1" max="1" width="51.26953125" customWidth="1"/>
    <col min="3" max="3" width="9.1796875" customWidth="1"/>
  </cols>
  <sheetData>
    <row r="1" spans="1:4" x14ac:dyDescent="0.35">
      <c r="A1" s="2" t="s">
        <v>655</v>
      </c>
      <c r="B1" s="2"/>
      <c r="C1" s="2"/>
      <c r="D1" s="2"/>
    </row>
    <row r="2" spans="1:4" ht="31.5" x14ac:dyDescent="0.35">
      <c r="A2" s="79"/>
      <c r="B2" s="13" t="s">
        <v>656</v>
      </c>
      <c r="C2" s="13" t="s">
        <v>657</v>
      </c>
      <c r="D2" s="13" t="s">
        <v>658</v>
      </c>
    </row>
    <row r="3" spans="1:4" x14ac:dyDescent="0.35">
      <c r="A3" s="5" t="s">
        <v>297</v>
      </c>
      <c r="B3" s="14">
        <v>2.9</v>
      </c>
      <c r="C3" s="14">
        <v>93</v>
      </c>
      <c r="D3" s="14">
        <v>95.9</v>
      </c>
    </row>
    <row r="4" spans="1:4" x14ac:dyDescent="0.35">
      <c r="A4" s="6" t="s">
        <v>659</v>
      </c>
      <c r="B4" s="14">
        <v>1.6</v>
      </c>
      <c r="C4" s="14">
        <v>0</v>
      </c>
      <c r="D4" s="14">
        <v>1.6</v>
      </c>
    </row>
    <row r="5" spans="1:4" ht="20" x14ac:dyDescent="0.35">
      <c r="A5" s="6" t="s">
        <v>660</v>
      </c>
      <c r="B5" s="14">
        <v>0</v>
      </c>
      <c r="C5" s="14">
        <v>-45</v>
      </c>
      <c r="D5" s="14">
        <v>-45</v>
      </c>
    </row>
    <row r="6" spans="1:4" x14ac:dyDescent="0.35">
      <c r="A6" s="6" t="s">
        <v>661</v>
      </c>
      <c r="B6" s="14">
        <v>0</v>
      </c>
      <c r="C6" s="14">
        <v>71.5</v>
      </c>
      <c r="D6" s="14">
        <v>71.5</v>
      </c>
    </row>
    <row r="7" spans="1:4" x14ac:dyDescent="0.35">
      <c r="A7" s="6" t="s">
        <v>299</v>
      </c>
      <c r="B7" s="14">
        <v>0</v>
      </c>
      <c r="C7" s="14">
        <v>0.9</v>
      </c>
      <c r="D7" s="14">
        <v>0.9</v>
      </c>
    </row>
    <row r="8" spans="1:4" x14ac:dyDescent="0.35">
      <c r="A8" s="9" t="s">
        <v>300</v>
      </c>
      <c r="B8" s="15">
        <v>4.5</v>
      </c>
      <c r="C8" s="15">
        <v>120.4</v>
      </c>
      <c r="D8" s="15">
        <v>124.9</v>
      </c>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CBD0F-FBAE-4591-8CC2-D0B89D3DF687}">
  <dimension ref="A1:C7"/>
  <sheetViews>
    <sheetView workbookViewId="0"/>
  </sheetViews>
  <sheetFormatPr defaultRowHeight="14.5" x14ac:dyDescent="0.35"/>
  <cols>
    <col min="1" max="1" width="51.26953125" customWidth="1"/>
  </cols>
  <sheetData>
    <row r="1" spans="1:3" x14ac:dyDescent="0.35">
      <c r="A1" s="2" t="s">
        <v>662</v>
      </c>
    </row>
    <row r="2" spans="1:3" ht="21" x14ac:dyDescent="0.35">
      <c r="A2" s="3"/>
      <c r="B2" s="10" t="s">
        <v>55</v>
      </c>
      <c r="C2" s="13" t="s">
        <v>56</v>
      </c>
    </row>
    <row r="3" spans="1:3" x14ac:dyDescent="0.35">
      <c r="A3" s="5" t="s">
        <v>663</v>
      </c>
      <c r="B3" s="16"/>
      <c r="C3" s="16"/>
    </row>
    <row r="4" spans="1:3" x14ac:dyDescent="0.35">
      <c r="A4" s="50" t="s">
        <v>664</v>
      </c>
      <c r="B4" s="16"/>
      <c r="C4" s="16"/>
    </row>
    <row r="5" spans="1:3" x14ac:dyDescent="0.35">
      <c r="A5" s="6" t="s">
        <v>665</v>
      </c>
      <c r="B5" s="11">
        <v>411.8</v>
      </c>
      <c r="C5" s="14">
        <v>0</v>
      </c>
    </row>
    <row r="6" spans="1:3" x14ac:dyDescent="0.35">
      <c r="A6" s="44" t="s">
        <v>666</v>
      </c>
      <c r="B6" s="12">
        <v>411.8</v>
      </c>
      <c r="C6" s="15">
        <v>0</v>
      </c>
    </row>
    <row r="7" spans="1:3" x14ac:dyDescent="0.35">
      <c r="A7" s="44" t="s">
        <v>667</v>
      </c>
      <c r="B7" s="12">
        <v>411.8</v>
      </c>
      <c r="C7" s="15">
        <v>0</v>
      </c>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A5AE7-5088-4BAD-A5B9-5D6486C66BC3}">
  <dimension ref="A1:C11"/>
  <sheetViews>
    <sheetView workbookViewId="0"/>
  </sheetViews>
  <sheetFormatPr defaultRowHeight="14.5" x14ac:dyDescent="0.35"/>
  <cols>
    <col min="1" max="1" width="51.26953125" customWidth="1"/>
  </cols>
  <sheetData>
    <row r="1" spans="1:3" x14ac:dyDescent="0.35">
      <c r="A1" s="2" t="s">
        <v>668</v>
      </c>
    </row>
    <row r="2" spans="1:3" ht="21" x14ac:dyDescent="0.35">
      <c r="A2" s="3"/>
      <c r="B2" s="10" t="s">
        <v>55</v>
      </c>
      <c r="C2" s="13" t="s">
        <v>56</v>
      </c>
    </row>
    <row r="3" spans="1:3" x14ac:dyDescent="0.35">
      <c r="A3" s="5" t="s">
        <v>669</v>
      </c>
      <c r="B3" s="16"/>
      <c r="C3" s="16"/>
    </row>
    <row r="4" spans="1:3" x14ac:dyDescent="0.35">
      <c r="A4" s="6" t="s">
        <v>670</v>
      </c>
      <c r="B4" s="11">
        <v>366.09999999999997</v>
      </c>
      <c r="C4" s="14">
        <v>56</v>
      </c>
    </row>
    <row r="5" spans="1:3" x14ac:dyDescent="0.35">
      <c r="A5" s="6" t="s">
        <v>671</v>
      </c>
      <c r="B5" s="11">
        <v>35.10000000000003</v>
      </c>
      <c r="C5" s="14">
        <v>15.099999999999955</v>
      </c>
    </row>
    <row r="6" spans="1:3" x14ac:dyDescent="0.35">
      <c r="A6" s="44" t="s">
        <v>672</v>
      </c>
      <c r="B6" s="12">
        <v>401.2</v>
      </c>
      <c r="C6" s="15">
        <v>70.999999999999957</v>
      </c>
    </row>
    <row r="7" spans="1:3" x14ac:dyDescent="0.35">
      <c r="A7" s="5" t="s">
        <v>673</v>
      </c>
      <c r="B7" s="16"/>
      <c r="C7" s="16"/>
    </row>
    <row r="8" spans="1:3" x14ac:dyDescent="0.35">
      <c r="A8" s="6" t="s">
        <v>670</v>
      </c>
      <c r="B8" s="11">
        <v>23</v>
      </c>
      <c r="C8" s="14">
        <v>23.8</v>
      </c>
    </row>
    <row r="9" spans="1:3" x14ac:dyDescent="0.35">
      <c r="A9" s="6" t="s">
        <v>674</v>
      </c>
      <c r="B9" s="11">
        <v>48.400000000000006</v>
      </c>
      <c r="C9" s="14">
        <v>17.899999999999999</v>
      </c>
    </row>
    <row r="10" spans="1:3" x14ac:dyDescent="0.35">
      <c r="A10" s="44" t="s">
        <v>675</v>
      </c>
      <c r="B10" s="12">
        <v>71.400000000000006</v>
      </c>
      <c r="C10" s="15">
        <v>41.7</v>
      </c>
    </row>
    <row r="11" spans="1:3" x14ac:dyDescent="0.35">
      <c r="A11" s="44" t="s">
        <v>676</v>
      </c>
      <c r="B11" s="12">
        <v>472.6</v>
      </c>
      <c r="C11" s="15">
        <v>112.79999999999995</v>
      </c>
    </row>
  </sheetData>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2DBCF-B178-4BF7-B661-4914334E6C10}">
  <dimension ref="A1:H11"/>
  <sheetViews>
    <sheetView workbookViewId="0"/>
  </sheetViews>
  <sheetFormatPr defaultRowHeight="14.5" x14ac:dyDescent="0.35"/>
  <cols>
    <col min="1" max="1" width="51.26953125" customWidth="1"/>
  </cols>
  <sheetData>
    <row r="1" spans="1:8" x14ac:dyDescent="0.35">
      <c r="A1" s="2" t="s">
        <v>680</v>
      </c>
    </row>
    <row r="2" spans="1:8" ht="15" customHeight="1" x14ac:dyDescent="0.35">
      <c r="A2" s="17"/>
      <c r="B2" s="81"/>
      <c r="C2" s="81"/>
      <c r="D2" s="3"/>
      <c r="E2" s="198" t="s">
        <v>645</v>
      </c>
      <c r="F2" s="198"/>
      <c r="G2" s="223"/>
      <c r="H2" s="223"/>
    </row>
    <row r="3" spans="1:8" ht="31.5" x14ac:dyDescent="0.35">
      <c r="A3" s="79"/>
      <c r="B3" s="13" t="s">
        <v>622</v>
      </c>
      <c r="C3" s="13" t="s">
        <v>646</v>
      </c>
      <c r="D3" s="13" t="s">
        <v>624</v>
      </c>
      <c r="E3" s="13" t="s">
        <v>625</v>
      </c>
      <c r="F3" s="13" t="s">
        <v>647</v>
      </c>
      <c r="G3" s="13" t="s">
        <v>627</v>
      </c>
      <c r="H3" s="13" t="s">
        <v>648</v>
      </c>
    </row>
    <row r="4" spans="1:8" x14ac:dyDescent="0.35">
      <c r="A4" s="103">
        <v>2020</v>
      </c>
      <c r="B4" s="5"/>
      <c r="C4" s="5"/>
      <c r="D4" s="5"/>
      <c r="E4" s="5"/>
      <c r="F4" s="5"/>
      <c r="G4" s="5"/>
      <c r="H4" s="5"/>
    </row>
    <row r="5" spans="1:8" x14ac:dyDescent="0.35">
      <c r="A5" s="6" t="s">
        <v>670</v>
      </c>
      <c r="B5" s="104">
        <v>389.09999999999997</v>
      </c>
      <c r="C5" s="14">
        <v>389.09999999999997</v>
      </c>
      <c r="D5" s="14">
        <v>57.2</v>
      </c>
      <c r="E5" s="14">
        <v>0</v>
      </c>
      <c r="F5" s="14">
        <v>308.89999999999998</v>
      </c>
      <c r="G5" s="14">
        <v>23</v>
      </c>
      <c r="H5" s="14">
        <v>0</v>
      </c>
    </row>
    <row r="6" spans="1:8" x14ac:dyDescent="0.35">
      <c r="A6" s="6" t="s">
        <v>681</v>
      </c>
      <c r="B6" s="104">
        <v>83.500000000000028</v>
      </c>
      <c r="C6" s="14">
        <v>88.8</v>
      </c>
      <c r="D6" s="14">
        <v>5.6</v>
      </c>
      <c r="E6" s="14">
        <v>8.8000000000000007</v>
      </c>
      <c r="F6" s="14">
        <v>22.4</v>
      </c>
      <c r="G6" s="14">
        <v>43.1</v>
      </c>
      <c r="H6" s="14">
        <v>8.9</v>
      </c>
    </row>
    <row r="7" spans="1:8" x14ac:dyDescent="0.35">
      <c r="A7" s="90" t="s">
        <v>177</v>
      </c>
      <c r="B7" s="15">
        <v>472.6</v>
      </c>
      <c r="C7" s="15">
        <v>477.9</v>
      </c>
      <c r="D7" s="15">
        <v>62.800000000000004</v>
      </c>
      <c r="E7" s="15">
        <v>8.8000000000000007</v>
      </c>
      <c r="F7" s="15">
        <v>331.29999999999995</v>
      </c>
      <c r="G7" s="15">
        <v>66.099999999999994</v>
      </c>
      <c r="H7" s="15">
        <v>8.9</v>
      </c>
    </row>
    <row r="8" spans="1:8" x14ac:dyDescent="0.35">
      <c r="A8" s="103">
        <v>2019</v>
      </c>
      <c r="B8" s="5"/>
      <c r="C8" s="5"/>
      <c r="D8" s="5"/>
      <c r="E8" s="5"/>
      <c r="F8" s="5"/>
      <c r="G8" s="5"/>
      <c r="H8" s="5"/>
    </row>
    <row r="9" spans="1:8" x14ac:dyDescent="0.35">
      <c r="A9" s="6" t="s">
        <v>670</v>
      </c>
      <c r="B9" s="14">
        <v>79.8</v>
      </c>
      <c r="C9" s="14">
        <v>79.8</v>
      </c>
      <c r="D9" s="14">
        <v>50.7</v>
      </c>
      <c r="E9" s="14" t="s">
        <v>451</v>
      </c>
      <c r="F9" s="14">
        <v>5.4</v>
      </c>
      <c r="G9" s="14">
        <v>22.7</v>
      </c>
      <c r="H9" s="14">
        <v>1.1000000000000001</v>
      </c>
    </row>
    <row r="10" spans="1:8" x14ac:dyDescent="0.35">
      <c r="A10" s="105" t="s">
        <v>682</v>
      </c>
      <c r="B10" s="14">
        <v>32.999999999999957</v>
      </c>
      <c r="C10" s="14">
        <v>34.299999999999997</v>
      </c>
      <c r="D10" s="14">
        <v>2.4</v>
      </c>
      <c r="E10" s="14">
        <v>2.2999999999999998</v>
      </c>
      <c r="F10" s="14">
        <v>11.1</v>
      </c>
      <c r="G10" s="14">
        <v>18.399999999999999</v>
      </c>
      <c r="H10" s="14" t="s">
        <v>451</v>
      </c>
    </row>
    <row r="11" spans="1:8" x14ac:dyDescent="0.35">
      <c r="A11" s="90" t="s">
        <v>177</v>
      </c>
      <c r="B11" s="15">
        <v>112.79999999999995</v>
      </c>
      <c r="C11" s="15">
        <v>114.1</v>
      </c>
      <c r="D11" s="15">
        <v>53.1</v>
      </c>
      <c r="E11" s="15">
        <v>2.2999999999999998</v>
      </c>
      <c r="F11" s="15">
        <v>16.5</v>
      </c>
      <c r="G11" s="15">
        <v>41.099999999999994</v>
      </c>
      <c r="H11" s="15">
        <v>1.1000000000000001</v>
      </c>
    </row>
  </sheetData>
  <mergeCells count="1">
    <mergeCell ref="G2:H2"/>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2A02E-DBC8-44DF-9670-3520A232F966}">
  <dimension ref="A1:C4"/>
  <sheetViews>
    <sheetView workbookViewId="0"/>
  </sheetViews>
  <sheetFormatPr defaultRowHeight="14.5" x14ac:dyDescent="0.35"/>
  <cols>
    <col min="1" max="1" width="51.26953125" customWidth="1"/>
  </cols>
  <sheetData>
    <row r="1" spans="1:3" x14ac:dyDescent="0.35">
      <c r="A1" s="2" t="s">
        <v>677</v>
      </c>
    </row>
    <row r="2" spans="1:3" ht="21" x14ac:dyDescent="0.35">
      <c r="A2" s="3"/>
      <c r="B2" s="10" t="s">
        <v>55</v>
      </c>
      <c r="C2" s="13" t="s">
        <v>56</v>
      </c>
    </row>
    <row r="3" spans="1:3" x14ac:dyDescent="0.35">
      <c r="A3" s="6" t="s">
        <v>678</v>
      </c>
      <c r="B3" s="11">
        <v>7</v>
      </c>
      <c r="C3" s="14">
        <v>0.6</v>
      </c>
    </row>
    <row r="4" spans="1:3" x14ac:dyDescent="0.35">
      <c r="A4" s="9" t="s">
        <v>679</v>
      </c>
      <c r="B4" s="12">
        <v>7</v>
      </c>
      <c r="C4" s="15">
        <v>0.6</v>
      </c>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0F807-E6AF-4F52-BBFB-9C339B5D29FD}">
  <dimension ref="A1:B7"/>
  <sheetViews>
    <sheetView workbookViewId="0"/>
  </sheetViews>
  <sheetFormatPr defaultRowHeight="14.5" x14ac:dyDescent="0.35"/>
  <cols>
    <col min="1" max="1" width="51.26953125" customWidth="1"/>
  </cols>
  <sheetData>
    <row r="1" spans="1:2" x14ac:dyDescent="0.35">
      <c r="A1" s="2" t="s">
        <v>976</v>
      </c>
    </row>
    <row r="2" spans="1:2" ht="21" x14ac:dyDescent="0.35">
      <c r="A2" s="3"/>
      <c r="B2" s="13" t="s">
        <v>55</v>
      </c>
    </row>
    <row r="3" spans="1:2" x14ac:dyDescent="0.35">
      <c r="A3" s="5" t="s">
        <v>683</v>
      </c>
      <c r="B3" s="5"/>
    </row>
    <row r="4" spans="1:2" x14ac:dyDescent="0.35">
      <c r="A4" s="6" t="s">
        <v>684</v>
      </c>
      <c r="B4" s="14">
        <v>7</v>
      </c>
    </row>
    <row r="5" spans="1:2" x14ac:dyDescent="0.35">
      <c r="A5" s="6" t="s">
        <v>685</v>
      </c>
      <c r="B5" s="14">
        <v>6.8999999999999995</v>
      </c>
    </row>
    <row r="6" spans="1:2" x14ac:dyDescent="0.35">
      <c r="A6" s="6" t="s">
        <v>686</v>
      </c>
      <c r="B6" s="14">
        <v>2.2999999999999998</v>
      </c>
    </row>
    <row r="7" spans="1:2" x14ac:dyDescent="0.35">
      <c r="A7" s="44" t="s">
        <v>687</v>
      </c>
      <c r="B7" s="15">
        <v>16.2</v>
      </c>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5B7B9-010F-48CC-8F1C-C60C9F4B7ED9}">
  <dimension ref="A1:B3"/>
  <sheetViews>
    <sheetView workbookViewId="0"/>
  </sheetViews>
  <sheetFormatPr defaultRowHeight="14.5" x14ac:dyDescent="0.35"/>
  <cols>
    <col min="1" max="1" width="51.26953125" customWidth="1"/>
  </cols>
  <sheetData>
    <row r="1" spans="1:2" x14ac:dyDescent="0.35">
      <c r="A1" s="2" t="s">
        <v>975</v>
      </c>
    </row>
    <row r="2" spans="1:2" ht="21" x14ac:dyDescent="0.35">
      <c r="A2" s="106"/>
      <c r="B2" s="107" t="s">
        <v>55</v>
      </c>
    </row>
    <row r="3" spans="1:2" x14ac:dyDescent="0.35">
      <c r="A3" s="108" t="s">
        <v>688</v>
      </c>
      <c r="B3" s="100">
        <v>61.344999999999999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49305-AF1D-4CCD-83AB-1B2DA1EA6962}">
  <dimension ref="A1:D13"/>
  <sheetViews>
    <sheetView workbookViewId="0"/>
  </sheetViews>
  <sheetFormatPr defaultRowHeight="14.5" x14ac:dyDescent="0.35"/>
  <cols>
    <col min="1" max="1" width="51.26953125" customWidth="1"/>
  </cols>
  <sheetData>
    <row r="1" spans="1:4" ht="15.5" x14ac:dyDescent="0.35">
      <c r="A1" s="2" t="s">
        <v>1009</v>
      </c>
    </row>
    <row r="2" spans="1:4" ht="21" x14ac:dyDescent="0.35">
      <c r="A2" s="29"/>
      <c r="B2" s="30" t="s">
        <v>0</v>
      </c>
      <c r="C2" s="10" t="s">
        <v>55</v>
      </c>
      <c r="D2" s="13" t="s">
        <v>56</v>
      </c>
    </row>
    <row r="3" spans="1:4" x14ac:dyDescent="0.35">
      <c r="A3" s="31" t="s">
        <v>2</v>
      </c>
      <c r="B3" s="8" t="s">
        <v>3</v>
      </c>
      <c r="C3" s="11">
        <v>17600.000000000007</v>
      </c>
      <c r="D3" s="14">
        <v>16182.899999999998</v>
      </c>
    </row>
    <row r="4" spans="1:4" x14ac:dyDescent="0.35">
      <c r="A4" s="6" t="s">
        <v>4</v>
      </c>
      <c r="B4" s="8" t="s">
        <v>3</v>
      </c>
      <c r="C4" s="11">
        <v>1371.9</v>
      </c>
      <c r="D4" s="14">
        <v>1513.4</v>
      </c>
    </row>
    <row r="5" spans="1:4" x14ac:dyDescent="0.35">
      <c r="A5" s="6" t="s">
        <v>5</v>
      </c>
      <c r="B5" s="8" t="s">
        <v>6</v>
      </c>
      <c r="C5" s="11">
        <v>6.8999999999999995</v>
      </c>
      <c r="D5" s="14">
        <v>13.199999999999998</v>
      </c>
    </row>
    <row r="6" spans="1:4" x14ac:dyDescent="0.35">
      <c r="A6" s="6" t="s">
        <v>7</v>
      </c>
      <c r="B6" s="8" t="s">
        <v>8</v>
      </c>
      <c r="C6" s="11">
        <v>501.09999999999974</v>
      </c>
      <c r="D6" s="14">
        <v>491.1</v>
      </c>
    </row>
    <row r="7" spans="1:4" x14ac:dyDescent="0.35">
      <c r="A7" s="6" t="s">
        <v>9</v>
      </c>
      <c r="B7" s="8" t="s">
        <v>10</v>
      </c>
      <c r="C7" s="11">
        <v>2514.0200000000004</v>
      </c>
      <c r="D7" s="14">
        <v>1190.5999999999999</v>
      </c>
    </row>
    <row r="8" spans="1:4" ht="20" x14ac:dyDescent="0.35">
      <c r="A8" s="6" t="s">
        <v>11</v>
      </c>
      <c r="B8" s="8" t="s">
        <v>12</v>
      </c>
      <c r="C8" s="11">
        <v>3.6</v>
      </c>
      <c r="D8" s="14">
        <v>10.1</v>
      </c>
    </row>
    <row r="9" spans="1:4" x14ac:dyDescent="0.35">
      <c r="A9" s="6" t="s">
        <v>13</v>
      </c>
      <c r="B9" s="8" t="s">
        <v>14</v>
      </c>
      <c r="C9" s="11">
        <v>30.9</v>
      </c>
      <c r="D9" s="14">
        <v>15.699999999999998</v>
      </c>
    </row>
    <row r="10" spans="1:4" x14ac:dyDescent="0.35">
      <c r="A10" s="9" t="s">
        <v>15</v>
      </c>
      <c r="B10" s="9"/>
      <c r="C10" s="12">
        <v>22028.420000000009</v>
      </c>
      <c r="D10" s="15">
        <v>19416.999999999996</v>
      </c>
    </row>
    <row r="12" spans="1:4" x14ac:dyDescent="0.35">
      <c r="A12" s="163" t="s">
        <v>1007</v>
      </c>
    </row>
    <row r="13" spans="1:4" ht="20" x14ac:dyDescent="0.35">
      <c r="A13" s="162" t="s">
        <v>1008</v>
      </c>
    </row>
  </sheetData>
  <pageMargins left="0.7" right="0.7" top="0.75" bottom="0.75" header="0.3" footer="0.3"/>
  <pageSetup paperSize="9" orientation="portrait" r:id="rId1"/>
  <headerFooter>
    <oddFooter>&amp;C&amp;1#&amp;"Arial Black"&amp;10&amp;K000000OFFICIAL</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D43F8-46CD-4FDC-862E-554A2FE1A1F0}">
  <dimension ref="A1:C11"/>
  <sheetViews>
    <sheetView workbookViewId="0"/>
  </sheetViews>
  <sheetFormatPr defaultRowHeight="14.5" x14ac:dyDescent="0.35"/>
  <cols>
    <col min="1" max="1" width="51.26953125" customWidth="1"/>
  </cols>
  <sheetData>
    <row r="1" spans="1:3" x14ac:dyDescent="0.35">
      <c r="A1" s="2" t="s">
        <v>689</v>
      </c>
    </row>
    <row r="2" spans="1:3" ht="21" x14ac:dyDescent="0.35">
      <c r="A2" s="79" t="s">
        <v>690</v>
      </c>
      <c r="B2" s="10" t="s">
        <v>55</v>
      </c>
      <c r="C2" s="13" t="s">
        <v>56</v>
      </c>
    </row>
    <row r="3" spans="1:3" x14ac:dyDescent="0.35">
      <c r="A3" s="6" t="s">
        <v>691</v>
      </c>
      <c r="B3" s="11">
        <v>482.09999999999997</v>
      </c>
      <c r="C3" s="14">
        <v>448.40000000000003</v>
      </c>
    </row>
    <row r="4" spans="1:3" x14ac:dyDescent="0.35">
      <c r="A4" s="6" t="s">
        <v>692</v>
      </c>
      <c r="B4" s="11">
        <v>-29.299999999999795</v>
      </c>
      <c r="C4" s="14">
        <v>13.799999999999898</v>
      </c>
    </row>
    <row r="5" spans="1:3" x14ac:dyDescent="0.35">
      <c r="A5" s="6" t="s">
        <v>693</v>
      </c>
      <c r="B5" s="11">
        <v>145.09999999999991</v>
      </c>
      <c r="C5" s="14">
        <v>337.5</v>
      </c>
    </row>
    <row r="6" spans="1:3" x14ac:dyDescent="0.35">
      <c r="A6" s="6" t="s">
        <v>694</v>
      </c>
      <c r="B6" s="11">
        <v>-0.19999999999999998</v>
      </c>
      <c r="C6" s="14">
        <v>0.19999999999999998</v>
      </c>
    </row>
    <row r="7" spans="1:3" x14ac:dyDescent="0.35">
      <c r="A7" s="44" t="s">
        <v>695</v>
      </c>
      <c r="B7" s="12">
        <v>597.70000000000005</v>
      </c>
      <c r="C7" s="15">
        <v>799.9</v>
      </c>
    </row>
    <row r="9" spans="1:3" x14ac:dyDescent="0.35">
      <c r="A9" s="163" t="s">
        <v>999</v>
      </c>
    </row>
    <row r="10" spans="1:3" ht="40" x14ac:dyDescent="0.35">
      <c r="A10" s="162" t="s">
        <v>1034</v>
      </c>
    </row>
    <row r="11" spans="1:3" ht="30" x14ac:dyDescent="0.35">
      <c r="A11" s="162" t="s">
        <v>1035</v>
      </c>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275B4-5405-47CE-9454-1322BA3BDD81}">
  <dimension ref="A1:C19"/>
  <sheetViews>
    <sheetView workbookViewId="0"/>
  </sheetViews>
  <sheetFormatPr defaultRowHeight="14.5" x14ac:dyDescent="0.35"/>
  <cols>
    <col min="1" max="1" width="51.26953125" customWidth="1"/>
  </cols>
  <sheetData>
    <row r="1" spans="1:3" x14ac:dyDescent="0.35">
      <c r="A1" s="2" t="s">
        <v>696</v>
      </c>
    </row>
    <row r="2" spans="1:3" ht="21" x14ac:dyDescent="0.35">
      <c r="A2" s="79"/>
      <c r="B2" s="10" t="s">
        <v>55</v>
      </c>
      <c r="C2" s="13" t="s">
        <v>56</v>
      </c>
    </row>
    <row r="3" spans="1:3" x14ac:dyDescent="0.35">
      <c r="A3" s="44" t="s">
        <v>697</v>
      </c>
      <c r="B3" s="11">
        <v>545.42000000000985</v>
      </c>
      <c r="C3" s="14">
        <v>-9.0299999999879219</v>
      </c>
    </row>
    <row r="4" spans="1:3" x14ac:dyDescent="0.35">
      <c r="A4" s="5" t="s">
        <v>698</v>
      </c>
      <c r="B4" s="5"/>
      <c r="C4" s="5"/>
    </row>
    <row r="5" spans="1:3" x14ac:dyDescent="0.35">
      <c r="A5" s="6" t="s">
        <v>699</v>
      </c>
      <c r="B5" s="11">
        <v>4.5</v>
      </c>
      <c r="C5" s="14">
        <v>6.5</v>
      </c>
    </row>
    <row r="6" spans="1:3" x14ac:dyDescent="0.35">
      <c r="A6" s="6" t="s">
        <v>19</v>
      </c>
      <c r="B6" s="11">
        <v>428.3</v>
      </c>
      <c r="C6" s="14">
        <v>340.5</v>
      </c>
    </row>
    <row r="7" spans="1:3" x14ac:dyDescent="0.35">
      <c r="A7" s="6" t="s">
        <v>42</v>
      </c>
      <c r="B7" s="11">
        <v>35</v>
      </c>
      <c r="C7" s="14">
        <v>0</v>
      </c>
    </row>
    <row r="8" spans="1:3" x14ac:dyDescent="0.35">
      <c r="A8" s="6" t="s">
        <v>700</v>
      </c>
      <c r="B8" s="11">
        <v>40.6</v>
      </c>
      <c r="C8" s="14">
        <v>27.2</v>
      </c>
    </row>
    <row r="9" spans="1:3" x14ac:dyDescent="0.35">
      <c r="A9" s="6" t="s">
        <v>701</v>
      </c>
      <c r="B9" s="11">
        <v>-1.401</v>
      </c>
      <c r="C9" s="14">
        <v>-3.3</v>
      </c>
    </row>
    <row r="10" spans="1:3" x14ac:dyDescent="0.35">
      <c r="A10" s="6" t="s">
        <v>430</v>
      </c>
      <c r="B10" s="11">
        <v>-0.439</v>
      </c>
      <c r="C10" s="14">
        <v>-0.2</v>
      </c>
    </row>
    <row r="11" spans="1:3" x14ac:dyDescent="0.35">
      <c r="A11" s="6" t="s">
        <v>702</v>
      </c>
      <c r="B11" s="11">
        <v>23.553000000000001</v>
      </c>
      <c r="C11" s="14">
        <v>28.1</v>
      </c>
    </row>
    <row r="12" spans="1:3" x14ac:dyDescent="0.35">
      <c r="A12" s="6" t="s">
        <v>703</v>
      </c>
      <c r="B12" s="11">
        <v>28.491</v>
      </c>
      <c r="C12" s="14">
        <v>111.1</v>
      </c>
    </row>
    <row r="13" spans="1:3" x14ac:dyDescent="0.35">
      <c r="A13" s="16" t="s">
        <v>704</v>
      </c>
      <c r="B13" s="16"/>
      <c r="C13" s="16"/>
    </row>
    <row r="14" spans="1:3" x14ac:dyDescent="0.35">
      <c r="A14" s="6" t="s">
        <v>705</v>
      </c>
      <c r="B14" s="11">
        <v>-929.3</v>
      </c>
      <c r="C14" s="14">
        <v>-387.4</v>
      </c>
    </row>
    <row r="15" spans="1:3" x14ac:dyDescent="0.35">
      <c r="A15" s="6" t="s">
        <v>706</v>
      </c>
      <c r="B15" s="11">
        <v>-271.19999999999993</v>
      </c>
      <c r="C15" s="14">
        <v>15</v>
      </c>
    </row>
    <row r="16" spans="1:3" x14ac:dyDescent="0.35">
      <c r="A16" s="6" t="s">
        <v>707</v>
      </c>
      <c r="B16" s="11">
        <v>413.13400000000001</v>
      </c>
      <c r="C16" s="14">
        <v>188.7</v>
      </c>
    </row>
    <row r="17" spans="1:3" x14ac:dyDescent="0.35">
      <c r="A17" s="6" t="s">
        <v>708</v>
      </c>
      <c r="B17" s="11">
        <v>-1.54</v>
      </c>
      <c r="C17" s="14">
        <v>8.4</v>
      </c>
    </row>
    <row r="18" spans="1:3" x14ac:dyDescent="0.35">
      <c r="A18" s="6" t="s">
        <v>709</v>
      </c>
      <c r="B18" s="11">
        <v>-412.005</v>
      </c>
      <c r="C18" s="14">
        <v>0</v>
      </c>
    </row>
    <row r="19" spans="1:3" x14ac:dyDescent="0.35">
      <c r="A19" s="44" t="s">
        <v>117</v>
      </c>
      <c r="B19" s="12">
        <v>-96.886999999990223</v>
      </c>
      <c r="C19" s="15">
        <v>325.87000000001206</v>
      </c>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526B-09CA-4E58-A5B2-8256194E92BB}">
  <dimension ref="A1:M24"/>
  <sheetViews>
    <sheetView workbookViewId="0"/>
  </sheetViews>
  <sheetFormatPr defaultRowHeight="14.5" x14ac:dyDescent="0.35"/>
  <cols>
    <col min="1" max="1" width="51.26953125" customWidth="1"/>
  </cols>
  <sheetData>
    <row r="1" spans="1:13" x14ac:dyDescent="0.35">
      <c r="A1" s="2" t="s">
        <v>985</v>
      </c>
    </row>
    <row r="2" spans="1:13" x14ac:dyDescent="0.35">
      <c r="A2" s="79"/>
      <c r="B2" s="185"/>
      <c r="C2" s="186"/>
      <c r="D2" s="186"/>
      <c r="E2" s="186">
        <v>2020</v>
      </c>
      <c r="F2" s="186"/>
      <c r="G2" s="187"/>
      <c r="H2" s="188"/>
      <c r="I2" s="189"/>
      <c r="J2" s="189"/>
      <c r="K2" s="189">
        <v>2019</v>
      </c>
      <c r="L2" s="189"/>
      <c r="M2" s="189"/>
    </row>
    <row r="3" spans="1:13" ht="63" x14ac:dyDescent="0.35">
      <c r="A3" s="109"/>
      <c r="B3" s="110" t="s">
        <v>710</v>
      </c>
      <c r="C3" s="110" t="s">
        <v>711</v>
      </c>
      <c r="D3" s="110" t="s">
        <v>712</v>
      </c>
      <c r="E3" s="110" t="s">
        <v>713</v>
      </c>
      <c r="F3" s="110" t="s">
        <v>714</v>
      </c>
      <c r="G3" s="110" t="s">
        <v>715</v>
      </c>
      <c r="H3" s="111" t="s">
        <v>716</v>
      </c>
      <c r="I3" s="77" t="s">
        <v>711</v>
      </c>
      <c r="J3" s="77" t="s">
        <v>712</v>
      </c>
      <c r="K3" s="77" t="s">
        <v>713</v>
      </c>
      <c r="L3" s="77" t="s">
        <v>714</v>
      </c>
      <c r="M3" s="77" t="s">
        <v>717</v>
      </c>
    </row>
    <row r="4" spans="1:13" x14ac:dyDescent="0.35">
      <c r="A4" s="112" t="s">
        <v>718</v>
      </c>
      <c r="B4" s="113"/>
      <c r="C4" s="113"/>
      <c r="D4" s="113"/>
      <c r="E4" s="113"/>
      <c r="F4" s="113"/>
      <c r="G4" s="113"/>
      <c r="H4" s="5"/>
      <c r="I4" s="5"/>
      <c r="J4" s="5"/>
      <c r="K4" s="5"/>
      <c r="L4" s="5"/>
      <c r="M4" s="5"/>
    </row>
    <row r="5" spans="1:13" x14ac:dyDescent="0.35">
      <c r="A5" s="114" t="s">
        <v>719</v>
      </c>
      <c r="B5" s="115">
        <v>6.8</v>
      </c>
      <c r="C5" s="115">
        <v>0</v>
      </c>
      <c r="D5" s="115">
        <v>0</v>
      </c>
      <c r="E5" s="115">
        <v>0</v>
      </c>
      <c r="F5" s="115">
        <v>0</v>
      </c>
      <c r="G5" s="115">
        <v>6.8</v>
      </c>
      <c r="H5" s="116">
        <v>2.1</v>
      </c>
      <c r="I5" s="14">
        <v>0</v>
      </c>
      <c r="J5" s="14">
        <v>0</v>
      </c>
      <c r="K5" s="14">
        <v>0</v>
      </c>
      <c r="L5" s="14">
        <v>4.7</v>
      </c>
      <c r="M5" s="14">
        <v>6.8</v>
      </c>
    </row>
    <row r="6" spans="1:13" ht="20" x14ac:dyDescent="0.35">
      <c r="A6" s="117" t="s">
        <v>720</v>
      </c>
      <c r="B6" s="115">
        <v>2.2000000000000002</v>
      </c>
      <c r="C6" s="115">
        <v>0</v>
      </c>
      <c r="D6" s="115">
        <v>1698.1133597099997</v>
      </c>
      <c r="E6" s="115">
        <v>1697.5429999999999</v>
      </c>
      <c r="F6" s="115">
        <v>-0.56999999999999995</v>
      </c>
      <c r="G6" s="115">
        <v>2.2000000000000002</v>
      </c>
      <c r="H6" s="116">
        <v>2.2000000000000002</v>
      </c>
      <c r="I6" s="14">
        <v>0</v>
      </c>
      <c r="J6" s="14">
        <v>1592.7</v>
      </c>
      <c r="K6" s="14">
        <v>1593.3</v>
      </c>
      <c r="L6" s="14">
        <v>0.6</v>
      </c>
      <c r="M6" s="14">
        <v>2.2000000000000002</v>
      </c>
    </row>
    <row r="7" spans="1:13" x14ac:dyDescent="0.35">
      <c r="A7" s="114" t="s">
        <v>721</v>
      </c>
      <c r="B7" s="115">
        <v>155.9</v>
      </c>
      <c r="C7" s="115">
        <v>0</v>
      </c>
      <c r="D7" s="115">
        <v>1664.13131959</v>
      </c>
      <c r="E7" s="115">
        <v>1912.2230282199998</v>
      </c>
      <c r="F7" s="115">
        <v>92.192999999999998</v>
      </c>
      <c r="G7" s="115">
        <v>0</v>
      </c>
      <c r="H7" s="116">
        <v>150.1</v>
      </c>
      <c r="I7" s="14">
        <v>0</v>
      </c>
      <c r="J7" s="14">
        <v>1554.1</v>
      </c>
      <c r="K7" s="14">
        <v>1508.6</v>
      </c>
      <c r="L7" s="14">
        <v>-39.6</v>
      </c>
      <c r="M7" s="14">
        <v>155.9</v>
      </c>
    </row>
    <row r="8" spans="1:13" ht="30" x14ac:dyDescent="0.35">
      <c r="A8" s="117" t="s">
        <v>722</v>
      </c>
      <c r="B8" s="115">
        <v>0.1</v>
      </c>
      <c r="C8" s="115">
        <v>0</v>
      </c>
      <c r="D8" s="115">
        <v>0</v>
      </c>
      <c r="E8" s="115">
        <v>0</v>
      </c>
      <c r="F8" s="115">
        <v>0</v>
      </c>
      <c r="G8" s="115">
        <v>0.1</v>
      </c>
      <c r="H8" s="116">
        <v>0.1</v>
      </c>
      <c r="I8" s="14">
        <v>0</v>
      </c>
      <c r="J8" s="14">
        <v>0</v>
      </c>
      <c r="K8" s="14">
        <v>0</v>
      </c>
      <c r="L8" s="14">
        <v>0</v>
      </c>
      <c r="M8" s="14">
        <v>0.1</v>
      </c>
    </row>
    <row r="9" spans="1:13" x14ac:dyDescent="0.35">
      <c r="A9" s="114" t="s">
        <v>723</v>
      </c>
      <c r="B9" s="115">
        <v>2.1</v>
      </c>
      <c r="C9" s="115">
        <v>0</v>
      </c>
      <c r="D9" s="115">
        <v>63.935000000000002</v>
      </c>
      <c r="E9" s="115">
        <v>63.935000000000002</v>
      </c>
      <c r="F9" s="115">
        <v>0</v>
      </c>
      <c r="G9" s="115">
        <v>2.1</v>
      </c>
      <c r="H9" s="116">
        <v>2.1</v>
      </c>
      <c r="I9" s="14">
        <v>0</v>
      </c>
      <c r="J9" s="14">
        <v>63.9</v>
      </c>
      <c r="K9" s="14">
        <v>63.9</v>
      </c>
      <c r="L9" s="14">
        <v>0</v>
      </c>
      <c r="M9" s="14">
        <v>2.1</v>
      </c>
    </row>
    <row r="10" spans="1:13" x14ac:dyDescent="0.35">
      <c r="A10" s="114" t="s">
        <v>724</v>
      </c>
      <c r="B10" s="115">
        <v>0.2</v>
      </c>
      <c r="C10" s="115">
        <v>0</v>
      </c>
      <c r="D10" s="115">
        <v>1492.9607497899999</v>
      </c>
      <c r="E10" s="115">
        <v>1023.624131</v>
      </c>
      <c r="F10" s="115">
        <v>-469.33600000000001</v>
      </c>
      <c r="G10" s="115">
        <v>0.2</v>
      </c>
      <c r="H10" s="116">
        <v>0.2</v>
      </c>
      <c r="I10" s="14">
        <v>0</v>
      </c>
      <c r="J10" s="14">
        <v>163.69999999999999</v>
      </c>
      <c r="K10" s="14">
        <v>162.4</v>
      </c>
      <c r="L10" s="14">
        <v>-1.3</v>
      </c>
      <c r="M10" s="14">
        <v>0.2</v>
      </c>
    </row>
    <row r="11" spans="1:13" x14ac:dyDescent="0.35">
      <c r="A11" s="114" t="s">
        <v>725</v>
      </c>
      <c r="B11" s="115">
        <v>0</v>
      </c>
      <c r="C11" s="115">
        <v>0</v>
      </c>
      <c r="D11" s="115">
        <v>0</v>
      </c>
      <c r="E11" s="115">
        <v>0</v>
      </c>
      <c r="F11" s="115">
        <v>0</v>
      </c>
      <c r="G11" s="115">
        <v>0</v>
      </c>
      <c r="H11" s="116">
        <v>5.0999999999999996</v>
      </c>
      <c r="I11" s="14">
        <v>-4.9000000000000004</v>
      </c>
      <c r="J11" s="14">
        <v>3</v>
      </c>
      <c r="K11" s="14">
        <v>2.9</v>
      </c>
      <c r="L11" s="14">
        <v>-0.3</v>
      </c>
      <c r="M11" s="14">
        <v>0</v>
      </c>
    </row>
    <row r="12" spans="1:13" x14ac:dyDescent="0.35">
      <c r="A12" s="114" t="s">
        <v>726</v>
      </c>
      <c r="B12" s="115">
        <v>74.8</v>
      </c>
      <c r="C12" s="115">
        <v>7.9999999617939465E-8</v>
      </c>
      <c r="D12" s="115">
        <v>47.894858249999992</v>
      </c>
      <c r="E12" s="115">
        <v>57.473007590000016</v>
      </c>
      <c r="F12" s="115">
        <v>-0.84399999999999997</v>
      </c>
      <c r="G12" s="115">
        <v>64.400000000000006</v>
      </c>
      <c r="H12" s="116">
        <v>66.7</v>
      </c>
      <c r="I12" s="14">
        <v>-3.7</v>
      </c>
      <c r="J12" s="14">
        <v>54.1</v>
      </c>
      <c r="K12" s="14">
        <v>38.1</v>
      </c>
      <c r="L12" s="14">
        <v>-4.2</v>
      </c>
      <c r="M12" s="14">
        <v>74.8</v>
      </c>
    </row>
    <row r="13" spans="1:13" x14ac:dyDescent="0.35">
      <c r="A13" s="114" t="s">
        <v>727</v>
      </c>
      <c r="B13" s="115">
        <v>71.2</v>
      </c>
      <c r="C13" s="115">
        <v>2.0603239200000001</v>
      </c>
      <c r="D13" s="115">
        <v>265.83773853000002</v>
      </c>
      <c r="E13" s="115">
        <v>278.54174979000004</v>
      </c>
      <c r="F13" s="115">
        <v>5.2359999999999998</v>
      </c>
      <c r="G13" s="115">
        <v>65.8</v>
      </c>
      <c r="H13" s="116">
        <v>43.2</v>
      </c>
      <c r="I13" s="14">
        <v>9.1999999999999993</v>
      </c>
      <c r="J13" s="14">
        <v>162</v>
      </c>
      <c r="K13" s="14">
        <v>137.1</v>
      </c>
      <c r="L13" s="14">
        <v>-6.1</v>
      </c>
      <c r="M13" s="14">
        <v>71.2</v>
      </c>
    </row>
    <row r="14" spans="1:13" x14ac:dyDescent="0.35">
      <c r="A14" s="114" t="s">
        <v>728</v>
      </c>
      <c r="B14" s="115">
        <v>31</v>
      </c>
      <c r="C14" s="115">
        <v>0</v>
      </c>
      <c r="D14" s="115">
        <v>2.1452334700000004</v>
      </c>
      <c r="E14" s="115">
        <v>22.715421800000009</v>
      </c>
      <c r="F14" s="115">
        <v>-0.08</v>
      </c>
      <c r="G14" s="115">
        <v>10.3</v>
      </c>
      <c r="H14" s="116">
        <v>27.1</v>
      </c>
      <c r="I14" s="14">
        <v>0</v>
      </c>
      <c r="J14" s="14">
        <v>2.2999999999999998</v>
      </c>
      <c r="K14" s="14">
        <v>-1.2</v>
      </c>
      <c r="L14" s="14">
        <v>0.3</v>
      </c>
      <c r="M14" s="14">
        <v>31</v>
      </c>
    </row>
    <row r="15" spans="1:13" x14ac:dyDescent="0.35">
      <c r="A15" s="114" t="s">
        <v>729</v>
      </c>
      <c r="B15" s="115">
        <v>0</v>
      </c>
      <c r="C15" s="115">
        <v>0</v>
      </c>
      <c r="D15" s="115">
        <v>40.677028</v>
      </c>
      <c r="E15" s="115">
        <v>40.677028</v>
      </c>
      <c r="F15" s="115">
        <v>0</v>
      </c>
      <c r="G15" s="118">
        <v>0</v>
      </c>
      <c r="H15" s="116">
        <v>0</v>
      </c>
      <c r="I15" s="14">
        <v>0</v>
      </c>
      <c r="J15" s="14">
        <v>40.200000000000003</v>
      </c>
      <c r="K15" s="14">
        <v>40.200000000000003</v>
      </c>
      <c r="L15" s="14">
        <v>0</v>
      </c>
      <c r="M15" s="14">
        <v>0</v>
      </c>
    </row>
    <row r="16" spans="1:13" x14ac:dyDescent="0.35">
      <c r="A16" s="9" t="s">
        <v>730</v>
      </c>
      <c r="B16" s="12">
        <v>344.29999999999995</v>
      </c>
      <c r="C16" s="12">
        <v>2.0603239999999996</v>
      </c>
      <c r="D16" s="12">
        <v>5275.6952873399996</v>
      </c>
      <c r="E16" s="12">
        <v>5096.7323663999987</v>
      </c>
      <c r="F16" s="12">
        <v>-373.40100000000001</v>
      </c>
      <c r="G16" s="101">
        <v>151.9</v>
      </c>
      <c r="H16" s="15">
        <v>298.89999999999998</v>
      </c>
      <c r="I16" s="15">
        <v>0.59999999999999787</v>
      </c>
      <c r="J16" s="15">
        <v>3636.1</v>
      </c>
      <c r="K16" s="15">
        <v>3545.2999999999997</v>
      </c>
      <c r="L16" s="15">
        <v>-46.000000000000007</v>
      </c>
      <c r="M16" s="15">
        <v>344.3</v>
      </c>
    </row>
    <row r="17" spans="1:13" x14ac:dyDescent="0.35">
      <c r="A17" s="112" t="s">
        <v>977</v>
      </c>
      <c r="B17" s="113"/>
      <c r="C17" s="113"/>
      <c r="D17" s="113"/>
      <c r="E17" s="113"/>
      <c r="F17" s="113"/>
      <c r="G17" s="113"/>
      <c r="H17" s="5"/>
      <c r="I17" s="5"/>
      <c r="J17" s="5"/>
      <c r="K17" s="5"/>
      <c r="L17" s="5"/>
      <c r="M17" s="5"/>
    </row>
    <row r="18" spans="1:13" x14ac:dyDescent="0.35">
      <c r="A18" s="114" t="s">
        <v>978</v>
      </c>
      <c r="B18" s="115">
        <v>0</v>
      </c>
      <c r="C18" s="115">
        <v>0</v>
      </c>
      <c r="D18" s="115">
        <v>0</v>
      </c>
      <c r="E18" s="115">
        <v>0</v>
      </c>
      <c r="F18" s="115">
        <v>0</v>
      </c>
      <c r="G18" s="115">
        <f t="shared" ref="G18:G24" si="0">ROUND(B18+C18+D18-E18+F18,1)</f>
        <v>0</v>
      </c>
      <c r="H18" s="116">
        <v>0.4</v>
      </c>
      <c r="I18" s="14">
        <v>0</v>
      </c>
      <c r="J18" s="14">
        <v>0</v>
      </c>
      <c r="K18" s="14">
        <v>0.4</v>
      </c>
      <c r="L18" s="14">
        <v>0</v>
      </c>
      <c r="M18" s="14">
        <f>ROUND(H18+I18+J18-K18+L18,1)</f>
        <v>0</v>
      </c>
    </row>
    <row r="19" spans="1:13" x14ac:dyDescent="0.35">
      <c r="A19" s="114" t="s">
        <v>979</v>
      </c>
      <c r="B19" s="115">
        <v>73.099999999999994</v>
      </c>
      <c r="C19" s="115">
        <v>0</v>
      </c>
      <c r="D19" s="115">
        <v>1577.7661456199999</v>
      </c>
      <c r="E19" s="115">
        <v>1231.81868244</v>
      </c>
      <c r="F19" s="115">
        <v>-419.05262309999995</v>
      </c>
      <c r="G19" s="115">
        <f t="shared" si="0"/>
        <v>0</v>
      </c>
      <c r="H19" s="116">
        <v>28.3</v>
      </c>
      <c r="I19" s="14">
        <v>0</v>
      </c>
      <c r="J19" s="14">
        <v>1067.2</v>
      </c>
      <c r="K19" s="14">
        <v>1106.8</v>
      </c>
      <c r="L19" s="14">
        <v>84.3</v>
      </c>
      <c r="M19" s="14">
        <f>ROUND(H19+I19+J19-K19+L19,1)+O19</f>
        <v>73</v>
      </c>
    </row>
    <row r="20" spans="1:13" x14ac:dyDescent="0.35">
      <c r="A20" s="114" t="s">
        <v>980</v>
      </c>
      <c r="B20" s="115">
        <v>0</v>
      </c>
      <c r="C20" s="115">
        <v>0</v>
      </c>
      <c r="D20" s="115">
        <v>13071.005727970001</v>
      </c>
      <c r="E20" s="115">
        <v>13071.005727970003</v>
      </c>
      <c r="F20" s="115">
        <v>2.9802322387695311E-14</v>
      </c>
      <c r="G20" s="115">
        <f t="shared" si="0"/>
        <v>0</v>
      </c>
      <c r="H20" s="116">
        <v>0</v>
      </c>
      <c r="I20" s="14">
        <v>0</v>
      </c>
      <c r="J20" s="14">
        <v>10547.5</v>
      </c>
      <c r="K20" s="14">
        <v>10547.5</v>
      </c>
      <c r="L20" s="14">
        <v>0</v>
      </c>
      <c r="M20" s="14">
        <f>ROUND(H20+I20+J20-K20+L20,1)</f>
        <v>0</v>
      </c>
    </row>
    <row r="21" spans="1:13" x14ac:dyDescent="0.35">
      <c r="A21" s="114" t="s">
        <v>981</v>
      </c>
      <c r="B21" s="115">
        <v>-1</v>
      </c>
      <c r="C21" s="115">
        <v>0</v>
      </c>
      <c r="D21" s="115">
        <v>1.7703473700000001</v>
      </c>
      <c r="E21" s="115">
        <v>1.498432</v>
      </c>
      <c r="F21" s="115">
        <v>0</v>
      </c>
      <c r="G21" s="115">
        <f>ROUND(B21+C21+D21-E21+F21,1)</f>
        <v>-0.7</v>
      </c>
      <c r="H21" s="116">
        <v>-1</v>
      </c>
      <c r="I21" s="14">
        <v>0</v>
      </c>
      <c r="J21" s="14">
        <v>1.8</v>
      </c>
      <c r="K21" s="14">
        <v>1.7</v>
      </c>
      <c r="L21" s="14">
        <v>0</v>
      </c>
      <c r="M21" s="14">
        <f>ROUND(H21+I21+J21-K21+L21,1)+O21</f>
        <v>-0.9</v>
      </c>
    </row>
    <row r="22" spans="1:13" x14ac:dyDescent="0.35">
      <c r="A22" s="114" t="s">
        <v>982</v>
      </c>
      <c r="B22" s="115">
        <v>3.4</v>
      </c>
      <c r="C22" s="115">
        <v>0</v>
      </c>
      <c r="D22" s="115">
        <v>0.38006596999999998</v>
      </c>
      <c r="E22" s="115">
        <v>0</v>
      </c>
      <c r="F22" s="115">
        <v>0</v>
      </c>
      <c r="G22" s="115">
        <f t="shared" si="0"/>
        <v>3.8</v>
      </c>
      <c r="H22" s="116">
        <v>3</v>
      </c>
      <c r="I22" s="14">
        <v>0</v>
      </c>
      <c r="J22" s="14">
        <v>0.4</v>
      </c>
      <c r="K22" s="14">
        <v>0</v>
      </c>
      <c r="L22" s="14">
        <v>0</v>
      </c>
      <c r="M22" s="14">
        <f>ROUND(H22+I22+J22-K22+L22,1)</f>
        <v>3.4</v>
      </c>
    </row>
    <row r="23" spans="1:13" x14ac:dyDescent="0.35">
      <c r="A23" s="114" t="s">
        <v>983</v>
      </c>
      <c r="B23" s="115">
        <v>0</v>
      </c>
      <c r="C23" s="115">
        <v>0</v>
      </c>
      <c r="D23" s="115">
        <v>25.423979989999999</v>
      </c>
      <c r="E23" s="115">
        <v>25.411306230000001</v>
      </c>
      <c r="F23" s="115">
        <v>0</v>
      </c>
      <c r="G23" s="118">
        <f t="shared" si="0"/>
        <v>0</v>
      </c>
      <c r="H23" s="116">
        <v>0</v>
      </c>
      <c r="I23" s="14">
        <v>0</v>
      </c>
      <c r="J23" s="14">
        <v>1.6</v>
      </c>
      <c r="K23" s="14">
        <v>1.6</v>
      </c>
      <c r="L23" s="14">
        <v>0</v>
      </c>
      <c r="M23" s="14">
        <f>ROUND(H23+I23+J23-K23+L23,1)</f>
        <v>0</v>
      </c>
    </row>
    <row r="24" spans="1:13" x14ac:dyDescent="0.35">
      <c r="A24" s="158" t="s">
        <v>984</v>
      </c>
      <c r="B24" s="12">
        <f>SUM(B18:B23)</f>
        <v>75.5</v>
      </c>
      <c r="C24" s="12">
        <f t="shared" ref="C24:L24" si="1">SUM(C18:C23)</f>
        <v>0</v>
      </c>
      <c r="D24" s="12">
        <f t="shared" si="1"/>
        <v>14676.346266920002</v>
      </c>
      <c r="E24" s="12">
        <f t="shared" si="1"/>
        <v>14329.734148640004</v>
      </c>
      <c r="F24" s="12">
        <f t="shared" si="1"/>
        <v>-419.05262309999989</v>
      </c>
      <c r="G24" s="101">
        <f t="shared" si="0"/>
        <v>3.1</v>
      </c>
      <c r="H24" s="15">
        <f t="shared" si="1"/>
        <v>30.7</v>
      </c>
      <c r="I24" s="15">
        <f t="shared" si="1"/>
        <v>0</v>
      </c>
      <c r="J24" s="15">
        <f>SUM(J18:J23)+0.1</f>
        <v>11618.6</v>
      </c>
      <c r="K24" s="15">
        <f t="shared" si="1"/>
        <v>11658.000000000002</v>
      </c>
      <c r="L24" s="15">
        <f t="shared" si="1"/>
        <v>84.3</v>
      </c>
      <c r="M24" s="15">
        <f>H24+I24+J24-K24+L24-0.1</f>
        <v>75.499999999999275</v>
      </c>
    </row>
  </sheetData>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23FE-73BD-45C8-BB24-93A3B2EC54E9}">
  <dimension ref="A1:C13"/>
  <sheetViews>
    <sheetView workbookViewId="0"/>
  </sheetViews>
  <sheetFormatPr defaultRowHeight="14.5" x14ac:dyDescent="0.35"/>
  <cols>
    <col min="1" max="1" width="51.26953125" customWidth="1"/>
  </cols>
  <sheetData>
    <row r="1" spans="1:3" x14ac:dyDescent="0.35">
      <c r="A1" s="2" t="s">
        <v>985</v>
      </c>
    </row>
    <row r="2" spans="1:3" x14ac:dyDescent="0.35">
      <c r="A2" s="2" t="s">
        <v>986</v>
      </c>
    </row>
    <row r="3" spans="1:3" ht="21" x14ac:dyDescent="0.35">
      <c r="A3" s="3"/>
      <c r="B3" s="10" t="s">
        <v>55</v>
      </c>
      <c r="C3" s="160" t="s">
        <v>56</v>
      </c>
    </row>
    <row r="4" spans="1:3" x14ac:dyDescent="0.35">
      <c r="A4" s="5" t="s">
        <v>731</v>
      </c>
      <c r="B4" s="5"/>
      <c r="C4" s="5"/>
    </row>
    <row r="5" spans="1:3" x14ac:dyDescent="0.35">
      <c r="A5" s="47" t="s">
        <v>732</v>
      </c>
      <c r="B5" s="115">
        <v>2.8624300000000512E-3</v>
      </c>
      <c r="C5" s="14">
        <v>0.8</v>
      </c>
    </row>
    <row r="6" spans="1:3" x14ac:dyDescent="0.35">
      <c r="A6" s="47" t="s">
        <v>733</v>
      </c>
      <c r="B6" s="115">
        <v>6.8040169999999928E-2</v>
      </c>
      <c r="C6" s="14">
        <v>0.1</v>
      </c>
    </row>
    <row r="7" spans="1:3" x14ac:dyDescent="0.35">
      <c r="A7" s="9" t="s">
        <v>734</v>
      </c>
      <c r="B7" s="12">
        <v>7.0902599999999982E-2</v>
      </c>
      <c r="C7" s="15">
        <v>0.9</v>
      </c>
    </row>
    <row r="8" spans="1:3" x14ac:dyDescent="0.35">
      <c r="A8" s="47" t="s">
        <v>735</v>
      </c>
      <c r="B8" s="115">
        <v>0.9</v>
      </c>
      <c r="C8" s="14">
        <v>1</v>
      </c>
    </row>
    <row r="9" spans="1:3" x14ac:dyDescent="0.35">
      <c r="A9" s="47" t="s">
        <v>736</v>
      </c>
      <c r="B9" s="115">
        <v>2.3084E-2</v>
      </c>
      <c r="C9" s="14">
        <v>0</v>
      </c>
    </row>
    <row r="10" spans="1:3" x14ac:dyDescent="0.35">
      <c r="A10" s="9" t="s">
        <v>737</v>
      </c>
      <c r="B10" s="12">
        <v>0.92308400000000002</v>
      </c>
      <c r="C10" s="15">
        <v>1</v>
      </c>
    </row>
    <row r="11" spans="1:3" x14ac:dyDescent="0.35">
      <c r="A11" s="6" t="s">
        <v>738</v>
      </c>
      <c r="B11" s="115">
        <v>0.84581569999999995</v>
      </c>
      <c r="C11" s="14">
        <v>0.1</v>
      </c>
    </row>
    <row r="12" spans="1:3" x14ac:dyDescent="0.35">
      <c r="A12" s="9" t="s">
        <v>116</v>
      </c>
      <c r="B12" s="12">
        <v>0.84581569999999995</v>
      </c>
      <c r="C12" s="15">
        <v>0.1</v>
      </c>
    </row>
    <row r="13" spans="1:3" x14ac:dyDescent="0.35">
      <c r="A13" s="9" t="s">
        <v>739</v>
      </c>
      <c r="B13" s="12">
        <v>7.7268300000000067E-2</v>
      </c>
      <c r="C13" s="15">
        <v>0.9</v>
      </c>
    </row>
  </sheetData>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F82E1-516F-4EBA-99BB-63B8575EF3D1}">
  <dimension ref="A1:C60"/>
  <sheetViews>
    <sheetView workbookViewId="0"/>
  </sheetViews>
  <sheetFormatPr defaultRowHeight="14.5" x14ac:dyDescent="0.35"/>
  <cols>
    <col min="1" max="1" width="51.26953125" customWidth="1"/>
  </cols>
  <sheetData>
    <row r="1" spans="1:3" ht="15.5" x14ac:dyDescent="0.35">
      <c r="A1" s="2" t="s">
        <v>1036</v>
      </c>
    </row>
    <row r="2" spans="1:3" ht="21" x14ac:dyDescent="0.35">
      <c r="A2" s="3"/>
      <c r="B2" s="10" t="s">
        <v>55</v>
      </c>
      <c r="C2" s="13" t="s">
        <v>56</v>
      </c>
    </row>
    <row r="3" spans="1:3" ht="20" x14ac:dyDescent="0.35">
      <c r="A3" s="119" t="s">
        <v>740</v>
      </c>
      <c r="B3" s="16"/>
      <c r="C3" s="16"/>
    </row>
    <row r="4" spans="1:3" x14ac:dyDescent="0.35">
      <c r="A4" s="5" t="s">
        <v>741</v>
      </c>
      <c r="B4" s="5"/>
      <c r="C4" s="5"/>
    </row>
    <row r="5" spans="1:3" x14ac:dyDescent="0.35">
      <c r="A5" s="6" t="s">
        <v>742</v>
      </c>
      <c r="B5" s="11">
        <v>399.8</v>
      </c>
      <c r="C5" s="14">
        <v>270.7</v>
      </c>
    </row>
    <row r="6" spans="1:3" x14ac:dyDescent="0.35">
      <c r="A6" s="6" t="s">
        <v>743</v>
      </c>
      <c r="B6" s="11">
        <v>345.9</v>
      </c>
      <c r="C6" s="14">
        <v>522.1</v>
      </c>
    </row>
    <row r="7" spans="1:3" x14ac:dyDescent="0.35">
      <c r="A7" s="6" t="s">
        <v>744</v>
      </c>
      <c r="B7" s="11">
        <v>0</v>
      </c>
      <c r="C7" s="14">
        <v>0.1</v>
      </c>
    </row>
    <row r="8" spans="1:3" x14ac:dyDescent="0.35">
      <c r="A8" s="9" t="s">
        <v>745</v>
      </c>
      <c r="B8" s="12">
        <v>745.7</v>
      </c>
      <c r="C8" s="15">
        <v>792.9</v>
      </c>
    </row>
    <row r="9" spans="1:3" x14ac:dyDescent="0.35">
      <c r="A9" s="5" t="s">
        <v>746</v>
      </c>
      <c r="B9" s="5"/>
      <c r="C9" s="5"/>
    </row>
    <row r="10" spans="1:3" x14ac:dyDescent="0.35">
      <c r="A10" s="6" t="s">
        <v>742</v>
      </c>
      <c r="B10" s="11">
        <v>0</v>
      </c>
      <c r="C10" s="14">
        <v>81.3</v>
      </c>
    </row>
    <row r="11" spans="1:3" x14ac:dyDescent="0.35">
      <c r="A11" s="6" t="s">
        <v>743</v>
      </c>
      <c r="B11" s="11">
        <v>0</v>
      </c>
      <c r="C11" s="14">
        <v>217.2</v>
      </c>
    </row>
    <row r="12" spans="1:3" x14ac:dyDescent="0.35">
      <c r="A12" s="6" t="s">
        <v>744</v>
      </c>
      <c r="B12" s="11">
        <v>0</v>
      </c>
      <c r="C12" s="14">
        <v>141.30000000000001</v>
      </c>
    </row>
    <row r="13" spans="1:3" x14ac:dyDescent="0.35">
      <c r="A13" s="9" t="s">
        <v>747</v>
      </c>
      <c r="B13" s="12">
        <v>0</v>
      </c>
      <c r="C13" s="15">
        <v>439.90000000000003</v>
      </c>
    </row>
    <row r="14" spans="1:3" x14ac:dyDescent="0.35">
      <c r="A14" s="5" t="s">
        <v>748</v>
      </c>
      <c r="B14" s="17"/>
      <c r="C14" s="17"/>
    </row>
    <row r="15" spans="1:3" x14ac:dyDescent="0.35">
      <c r="A15" s="6" t="s">
        <v>742</v>
      </c>
      <c r="B15" s="11">
        <v>101.3</v>
      </c>
      <c r="C15" s="14">
        <v>0</v>
      </c>
    </row>
    <row r="16" spans="1:3" x14ac:dyDescent="0.35">
      <c r="A16" s="6" t="s">
        <v>743</v>
      </c>
      <c r="B16" s="11">
        <v>104.7</v>
      </c>
      <c r="C16" s="14">
        <v>0</v>
      </c>
    </row>
    <row r="17" spans="1:3" x14ac:dyDescent="0.35">
      <c r="A17" s="6" t="s">
        <v>744</v>
      </c>
      <c r="B17" s="11">
        <v>0</v>
      </c>
      <c r="C17" s="14">
        <v>0</v>
      </c>
    </row>
    <row r="18" spans="1:3" x14ac:dyDescent="0.35">
      <c r="A18" s="9" t="s">
        <v>749</v>
      </c>
      <c r="B18" s="12">
        <v>206</v>
      </c>
      <c r="C18" s="15">
        <v>0</v>
      </c>
    </row>
    <row r="19" spans="1:3" x14ac:dyDescent="0.35">
      <c r="A19" s="5" t="s">
        <v>750</v>
      </c>
      <c r="B19" s="5"/>
      <c r="C19" s="5"/>
    </row>
    <row r="20" spans="1:3" x14ac:dyDescent="0.35">
      <c r="A20" s="6" t="s">
        <v>742</v>
      </c>
      <c r="B20" s="11">
        <v>345.9</v>
      </c>
      <c r="C20" s="14">
        <v>305.89999999999998</v>
      </c>
    </row>
    <row r="21" spans="1:3" x14ac:dyDescent="0.35">
      <c r="A21" s="6" t="s">
        <v>743</v>
      </c>
      <c r="B21" s="11">
        <v>169.4</v>
      </c>
      <c r="C21" s="14">
        <v>168.4</v>
      </c>
    </row>
    <row r="22" spans="1:3" x14ac:dyDescent="0.35">
      <c r="A22" s="6" t="s">
        <v>744</v>
      </c>
      <c r="B22" s="11">
        <v>37.200000000000003</v>
      </c>
      <c r="C22" s="14">
        <v>44.2</v>
      </c>
    </row>
    <row r="23" spans="1:3" x14ac:dyDescent="0.35">
      <c r="A23" s="9" t="s">
        <v>751</v>
      </c>
      <c r="B23" s="12">
        <v>552.5</v>
      </c>
      <c r="C23" s="15">
        <v>518.6</v>
      </c>
    </row>
    <row r="24" spans="1:3" x14ac:dyDescent="0.35">
      <c r="A24" s="120" t="s">
        <v>752</v>
      </c>
      <c r="B24" s="12">
        <v>1504.2</v>
      </c>
      <c r="C24" s="15">
        <v>1751.4</v>
      </c>
    </row>
    <row r="25" spans="1:3" x14ac:dyDescent="0.35">
      <c r="A25" s="5" t="s">
        <v>753</v>
      </c>
      <c r="B25" s="5"/>
      <c r="C25" s="5"/>
    </row>
    <row r="26" spans="1:3" x14ac:dyDescent="0.35">
      <c r="A26" s="5" t="s">
        <v>754</v>
      </c>
      <c r="B26" s="5"/>
      <c r="C26" s="5"/>
    </row>
    <row r="27" spans="1:3" x14ac:dyDescent="0.35">
      <c r="A27" s="6" t="s">
        <v>742</v>
      </c>
      <c r="B27" s="11">
        <v>50.6</v>
      </c>
      <c r="C27" s="14">
        <v>49</v>
      </c>
    </row>
    <row r="28" spans="1:3" x14ac:dyDescent="0.35">
      <c r="A28" s="6" t="s">
        <v>743</v>
      </c>
      <c r="B28" s="11">
        <v>204.5</v>
      </c>
      <c r="C28" s="14">
        <v>200.9</v>
      </c>
    </row>
    <row r="29" spans="1:3" x14ac:dyDescent="0.35">
      <c r="A29" s="6" t="s">
        <v>744</v>
      </c>
      <c r="B29" s="11">
        <v>461.9</v>
      </c>
      <c r="C29" s="14">
        <v>516.29999999999995</v>
      </c>
    </row>
    <row r="30" spans="1:3" x14ac:dyDescent="0.35">
      <c r="A30" s="9" t="s">
        <v>755</v>
      </c>
      <c r="B30" s="12">
        <v>717</v>
      </c>
      <c r="C30" s="15">
        <v>766.09999999999991</v>
      </c>
    </row>
    <row r="31" spans="1:3" x14ac:dyDescent="0.35">
      <c r="A31" s="5" t="s">
        <v>756</v>
      </c>
      <c r="B31" s="5"/>
      <c r="C31" s="5"/>
    </row>
    <row r="32" spans="1:3" x14ac:dyDescent="0.35">
      <c r="A32" s="6" t="s">
        <v>742</v>
      </c>
      <c r="B32" s="11">
        <v>23.9</v>
      </c>
      <c r="C32" s="14">
        <v>22.9</v>
      </c>
    </row>
    <row r="33" spans="1:3" x14ac:dyDescent="0.35">
      <c r="A33" s="6" t="s">
        <v>743</v>
      </c>
      <c r="B33" s="11">
        <v>122</v>
      </c>
      <c r="C33" s="14">
        <v>109.5</v>
      </c>
    </row>
    <row r="34" spans="1:3" x14ac:dyDescent="0.35">
      <c r="A34" s="6" t="s">
        <v>744</v>
      </c>
      <c r="B34" s="11">
        <v>135.80000000000001</v>
      </c>
      <c r="C34" s="14">
        <v>169.3</v>
      </c>
    </row>
    <row r="35" spans="1:3" x14ac:dyDescent="0.35">
      <c r="A35" s="9" t="s">
        <v>757</v>
      </c>
      <c r="B35" s="12">
        <v>281.70000000000005</v>
      </c>
      <c r="C35" s="15">
        <v>301.70000000000005</v>
      </c>
    </row>
    <row r="36" spans="1:3" x14ac:dyDescent="0.35">
      <c r="A36" s="5" t="s">
        <v>758</v>
      </c>
      <c r="B36" s="5"/>
      <c r="C36" s="5"/>
    </row>
    <row r="37" spans="1:3" x14ac:dyDescent="0.35">
      <c r="A37" s="6" t="s">
        <v>742</v>
      </c>
      <c r="B37" s="11">
        <v>159.1</v>
      </c>
      <c r="C37" s="14">
        <v>149.5</v>
      </c>
    </row>
    <row r="38" spans="1:3" x14ac:dyDescent="0.35">
      <c r="A38" s="6" t="s">
        <v>743</v>
      </c>
      <c r="B38" s="11">
        <v>655.29999999999995</v>
      </c>
      <c r="C38" s="14">
        <v>650.20000000000005</v>
      </c>
    </row>
    <row r="39" spans="1:3" x14ac:dyDescent="0.35">
      <c r="A39" s="6" t="s">
        <v>744</v>
      </c>
      <c r="B39" s="11">
        <v>2295.3000000000002</v>
      </c>
      <c r="C39" s="14">
        <v>2454.4</v>
      </c>
    </row>
    <row r="40" spans="1:3" x14ac:dyDescent="0.35">
      <c r="A40" s="9" t="s">
        <v>759</v>
      </c>
      <c r="B40" s="12">
        <v>3109.7000000000003</v>
      </c>
      <c r="C40" s="15">
        <v>3254.1000000000004</v>
      </c>
    </row>
    <row r="41" spans="1:3" x14ac:dyDescent="0.35">
      <c r="A41" s="5" t="s">
        <v>760</v>
      </c>
      <c r="B41" s="5"/>
      <c r="C41" s="5"/>
    </row>
    <row r="42" spans="1:3" x14ac:dyDescent="0.35">
      <c r="A42" s="6" t="s">
        <v>742</v>
      </c>
      <c r="B42" s="11">
        <v>171.6</v>
      </c>
      <c r="C42" s="14">
        <v>169.2</v>
      </c>
    </row>
    <row r="43" spans="1:3" x14ac:dyDescent="0.35">
      <c r="A43" s="6" t="s">
        <v>743</v>
      </c>
      <c r="B43" s="11">
        <v>561.1</v>
      </c>
      <c r="C43" s="14">
        <v>600.1</v>
      </c>
    </row>
    <row r="44" spans="1:3" x14ac:dyDescent="0.35">
      <c r="A44" s="6" t="s">
        <v>744</v>
      </c>
      <c r="B44" s="11">
        <v>1651.3</v>
      </c>
      <c r="C44" s="14">
        <v>1836.3</v>
      </c>
    </row>
    <row r="45" spans="1:3" x14ac:dyDescent="0.35">
      <c r="A45" s="9" t="s">
        <v>761</v>
      </c>
      <c r="B45" s="12">
        <v>2384</v>
      </c>
      <c r="C45" s="15">
        <v>2605.6</v>
      </c>
    </row>
    <row r="46" spans="1:3" x14ac:dyDescent="0.35">
      <c r="A46" s="5" t="s">
        <v>762</v>
      </c>
      <c r="B46" s="5"/>
      <c r="C46" s="5"/>
    </row>
    <row r="47" spans="1:3" x14ac:dyDescent="0.35">
      <c r="A47" s="6" t="s">
        <v>742</v>
      </c>
      <c r="B47" s="11">
        <v>67.3</v>
      </c>
      <c r="C47" s="14">
        <v>65.8</v>
      </c>
    </row>
    <row r="48" spans="1:3" x14ac:dyDescent="0.35">
      <c r="A48" s="6" t="s">
        <v>743</v>
      </c>
      <c r="B48" s="11">
        <v>290</v>
      </c>
      <c r="C48" s="14">
        <v>279.60000000000002</v>
      </c>
    </row>
    <row r="49" spans="1:3" x14ac:dyDescent="0.35">
      <c r="A49" s="6" t="s">
        <v>744</v>
      </c>
      <c r="B49" s="11">
        <v>1543.3</v>
      </c>
      <c r="C49" s="14">
        <v>1619.2</v>
      </c>
    </row>
    <row r="50" spans="1:3" x14ac:dyDescent="0.35">
      <c r="A50" s="9" t="s">
        <v>763</v>
      </c>
      <c r="B50" s="12">
        <v>1900.6</v>
      </c>
      <c r="C50" s="15">
        <v>1964.5000000000002</v>
      </c>
    </row>
    <row r="51" spans="1:3" x14ac:dyDescent="0.35">
      <c r="A51" s="9" t="s">
        <v>764</v>
      </c>
      <c r="B51" s="12">
        <v>8393</v>
      </c>
      <c r="C51" s="15">
        <v>8892</v>
      </c>
    </row>
    <row r="52" spans="1:3" x14ac:dyDescent="0.35">
      <c r="A52" s="50" t="s">
        <v>765</v>
      </c>
      <c r="B52" s="86">
        <v>9897.2000000000007</v>
      </c>
      <c r="C52" s="25">
        <v>10643.4</v>
      </c>
    </row>
    <row r="53" spans="1:3" x14ac:dyDescent="0.35">
      <c r="A53" s="6" t="s">
        <v>766</v>
      </c>
      <c r="B53" s="11">
        <v>876.6</v>
      </c>
      <c r="C53" s="14">
        <v>942</v>
      </c>
    </row>
    <row r="54" spans="1:3" x14ac:dyDescent="0.35">
      <c r="A54" s="9" t="s">
        <v>767</v>
      </c>
      <c r="B54" s="12">
        <v>9020.6</v>
      </c>
      <c r="C54" s="15">
        <v>9701.4</v>
      </c>
    </row>
    <row r="56" spans="1:3" x14ac:dyDescent="0.35">
      <c r="A56" s="163" t="s">
        <v>999</v>
      </c>
    </row>
    <row r="57" spans="1:3" ht="20" x14ac:dyDescent="0.35">
      <c r="A57" s="162" t="s">
        <v>1037</v>
      </c>
    </row>
    <row r="58" spans="1:3" ht="20" x14ac:dyDescent="0.35">
      <c r="A58" s="162" t="s">
        <v>1038</v>
      </c>
    </row>
    <row r="59" spans="1:3" ht="130" x14ac:dyDescent="0.35">
      <c r="A59" s="162" t="s">
        <v>1039</v>
      </c>
    </row>
    <row r="60" spans="1:3" ht="90" x14ac:dyDescent="0.35">
      <c r="A60" s="162" t="s">
        <v>1040</v>
      </c>
    </row>
  </sheetData>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22527-6994-4BF3-A551-568F90D2389C}">
  <dimension ref="A1:G8"/>
  <sheetViews>
    <sheetView workbookViewId="0"/>
  </sheetViews>
  <sheetFormatPr defaultRowHeight="14.5" x14ac:dyDescent="0.35"/>
  <cols>
    <col min="1" max="1" width="51.26953125" customWidth="1"/>
    <col min="2" max="2" width="17.81640625" customWidth="1"/>
    <col min="3" max="4" width="10.81640625" customWidth="1"/>
    <col min="5" max="5" width="17.81640625" customWidth="1"/>
    <col min="6" max="7" width="11.26953125" customWidth="1"/>
  </cols>
  <sheetData>
    <row r="1" spans="1:7" x14ac:dyDescent="0.35">
      <c r="A1" s="2" t="s">
        <v>773</v>
      </c>
    </row>
    <row r="2" spans="1:7" ht="15" customHeight="1" x14ac:dyDescent="0.35">
      <c r="A2" s="79"/>
      <c r="B2" s="192"/>
      <c r="C2" s="191" t="s">
        <v>768</v>
      </c>
      <c r="D2" s="193"/>
      <c r="E2" s="192"/>
      <c r="F2" s="191" t="s">
        <v>769</v>
      </c>
      <c r="G2" s="191"/>
    </row>
    <row r="3" spans="1:7" x14ac:dyDescent="0.35">
      <c r="A3" s="79" t="s">
        <v>0</v>
      </c>
      <c r="B3" s="79" t="s">
        <v>770</v>
      </c>
      <c r="C3" s="10">
        <v>2020</v>
      </c>
      <c r="D3" s="13">
        <v>2019</v>
      </c>
      <c r="E3" s="79" t="s">
        <v>770</v>
      </c>
      <c r="F3" s="10">
        <v>2020</v>
      </c>
      <c r="G3" s="13">
        <v>2019</v>
      </c>
    </row>
    <row r="4" spans="1:7" x14ac:dyDescent="0.35">
      <c r="A4" s="6" t="s">
        <v>516</v>
      </c>
      <c r="B4" s="6" t="s">
        <v>511</v>
      </c>
      <c r="C4" s="11">
        <v>430.4</v>
      </c>
      <c r="D4" s="14">
        <v>424.9</v>
      </c>
      <c r="E4" s="6" t="s">
        <v>511</v>
      </c>
      <c r="F4" s="11">
        <v>430.4</v>
      </c>
      <c r="G4" s="14">
        <v>424.9</v>
      </c>
    </row>
    <row r="5" spans="1:7" x14ac:dyDescent="0.35">
      <c r="A5" s="6" t="s">
        <v>516</v>
      </c>
      <c r="B5" s="6" t="s">
        <v>512</v>
      </c>
      <c r="C5" s="11">
        <v>568.1</v>
      </c>
      <c r="D5" s="14">
        <v>588.6</v>
      </c>
      <c r="E5" s="6" t="s">
        <v>512</v>
      </c>
      <c r="F5" s="11">
        <v>568.1</v>
      </c>
      <c r="G5" s="14">
        <v>588.6</v>
      </c>
    </row>
    <row r="6" spans="1:7" ht="20" x14ac:dyDescent="0.35">
      <c r="A6" s="6" t="s">
        <v>516</v>
      </c>
      <c r="B6" s="6" t="s">
        <v>771</v>
      </c>
      <c r="C6" s="11">
        <v>1.4</v>
      </c>
      <c r="D6" s="14">
        <v>2</v>
      </c>
      <c r="E6" s="6" t="s">
        <v>771</v>
      </c>
      <c r="F6" s="11">
        <v>1.4</v>
      </c>
      <c r="G6" s="14">
        <v>2</v>
      </c>
    </row>
    <row r="7" spans="1:7" ht="20" x14ac:dyDescent="0.35">
      <c r="A7" s="6" t="s">
        <v>772</v>
      </c>
      <c r="B7" s="6" t="s">
        <v>584</v>
      </c>
      <c r="C7" s="11">
        <v>2.2000000000000002</v>
      </c>
      <c r="D7" s="14">
        <v>2.5</v>
      </c>
      <c r="E7" s="6" t="s">
        <v>584</v>
      </c>
      <c r="F7" s="11">
        <v>2.2000000000000002</v>
      </c>
      <c r="G7" s="14">
        <v>2.5</v>
      </c>
    </row>
    <row r="8" spans="1:7" x14ac:dyDescent="0.35">
      <c r="A8" s="6" t="s">
        <v>516</v>
      </c>
      <c r="B8" s="6" t="s">
        <v>530</v>
      </c>
      <c r="C8" s="11">
        <v>56.6</v>
      </c>
      <c r="D8" s="14">
        <v>30.2</v>
      </c>
      <c r="E8" s="6" t="s">
        <v>530</v>
      </c>
      <c r="F8" s="11">
        <v>56.6</v>
      </c>
      <c r="G8" s="14">
        <v>30.2</v>
      </c>
    </row>
  </sheetData>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36C6-2C98-427B-8D6A-B43136ECEEBA}">
  <dimension ref="A1:E27"/>
  <sheetViews>
    <sheetView workbookViewId="0"/>
  </sheetViews>
  <sheetFormatPr defaultRowHeight="14.5" x14ac:dyDescent="0.35"/>
  <cols>
    <col min="1" max="1" width="51.26953125" customWidth="1"/>
  </cols>
  <sheetData>
    <row r="1" spans="1:5" x14ac:dyDescent="0.35">
      <c r="A1" s="2" t="s">
        <v>774</v>
      </c>
    </row>
    <row r="2" spans="1:5" ht="53.5" x14ac:dyDescent="0.35">
      <c r="A2" s="79">
        <v>2020</v>
      </c>
      <c r="B2" s="35" t="s">
        <v>775</v>
      </c>
      <c r="C2" s="35" t="s">
        <v>776</v>
      </c>
      <c r="D2" s="35" t="s">
        <v>777</v>
      </c>
      <c r="E2" s="35" t="s">
        <v>778</v>
      </c>
    </row>
    <row r="3" spans="1:5" x14ac:dyDescent="0.35">
      <c r="A3" s="5" t="s">
        <v>779</v>
      </c>
      <c r="B3" s="5"/>
      <c r="C3" s="5"/>
      <c r="D3" s="5"/>
      <c r="E3" s="5"/>
    </row>
    <row r="4" spans="1:5" x14ac:dyDescent="0.35">
      <c r="A4" s="6" t="s">
        <v>60</v>
      </c>
      <c r="B4" s="14">
        <v>597.70000000000005</v>
      </c>
      <c r="C4" s="14">
        <v>0</v>
      </c>
      <c r="D4" s="14">
        <v>0</v>
      </c>
      <c r="E4" s="14">
        <v>597.70000000000005</v>
      </c>
    </row>
    <row r="5" spans="1:5" x14ac:dyDescent="0.35">
      <c r="A5" s="6" t="s">
        <v>780</v>
      </c>
      <c r="B5" s="14">
        <v>0</v>
      </c>
      <c r="C5" s="14">
        <v>487.7</v>
      </c>
      <c r="D5" s="14">
        <v>0</v>
      </c>
      <c r="E5" s="14">
        <v>487.7</v>
      </c>
    </row>
    <row r="6" spans="1:5" x14ac:dyDescent="0.35">
      <c r="A6" s="6" t="s">
        <v>64</v>
      </c>
      <c r="B6" s="14">
        <v>0</v>
      </c>
      <c r="C6" s="14">
        <v>389.49999999999994</v>
      </c>
      <c r="D6" s="14">
        <v>0</v>
      </c>
      <c r="E6" s="14">
        <v>389.49999999999994</v>
      </c>
    </row>
    <row r="7" spans="1:5" x14ac:dyDescent="0.35">
      <c r="A7" s="6" t="s">
        <v>66</v>
      </c>
      <c r="B7" s="14">
        <v>0</v>
      </c>
      <c r="C7" s="14">
        <v>0</v>
      </c>
      <c r="D7" s="14">
        <v>0</v>
      </c>
      <c r="E7" s="14">
        <v>0</v>
      </c>
    </row>
    <row r="8" spans="1:5" x14ac:dyDescent="0.35">
      <c r="A8" s="44" t="s">
        <v>781</v>
      </c>
      <c r="B8" s="15">
        <v>597.70000000000005</v>
      </c>
      <c r="C8" s="15">
        <v>877.19999999999993</v>
      </c>
      <c r="D8" s="15">
        <v>0</v>
      </c>
      <c r="E8" s="15">
        <v>1474.9</v>
      </c>
    </row>
    <row r="9" spans="1:5" x14ac:dyDescent="0.35">
      <c r="A9" s="5" t="s">
        <v>782</v>
      </c>
      <c r="B9" s="5"/>
      <c r="C9" s="5"/>
      <c r="D9" s="5"/>
      <c r="E9" s="5"/>
    </row>
    <row r="10" spans="1:5" x14ac:dyDescent="0.35">
      <c r="A10" s="6" t="s">
        <v>783</v>
      </c>
      <c r="B10" s="14">
        <v>0</v>
      </c>
      <c r="C10" s="14">
        <v>0</v>
      </c>
      <c r="D10" s="14">
        <v>1846.9999999999998</v>
      </c>
      <c r="E10" s="14">
        <v>1846.9999999999998</v>
      </c>
    </row>
    <row r="11" spans="1:5" x14ac:dyDescent="0.35">
      <c r="A11" s="6" t="s">
        <v>1042</v>
      </c>
      <c r="B11" s="14">
        <v>0</v>
      </c>
      <c r="C11" s="14">
        <v>0</v>
      </c>
      <c r="D11" s="14">
        <v>415.40000000000003</v>
      </c>
      <c r="E11" s="14">
        <v>415.40000000000003</v>
      </c>
    </row>
    <row r="12" spans="1:5" x14ac:dyDescent="0.35">
      <c r="A12" s="44" t="s">
        <v>784</v>
      </c>
      <c r="B12" s="15">
        <v>0</v>
      </c>
      <c r="C12" s="15">
        <v>0</v>
      </c>
      <c r="D12" s="15">
        <v>2262.3999999999996</v>
      </c>
      <c r="E12" s="15">
        <v>2262.3999999999996</v>
      </c>
    </row>
    <row r="13" spans="1:5" x14ac:dyDescent="0.35">
      <c r="A13" s="126"/>
      <c r="B13" s="127"/>
      <c r="C13" s="127"/>
      <c r="D13" s="127"/>
      <c r="E13" s="127"/>
    </row>
    <row r="14" spans="1:5" ht="53.5" x14ac:dyDescent="0.35">
      <c r="A14" s="79">
        <v>2019</v>
      </c>
      <c r="B14" s="35" t="s">
        <v>775</v>
      </c>
      <c r="C14" s="35" t="s">
        <v>776</v>
      </c>
      <c r="D14" s="35" t="s">
        <v>777</v>
      </c>
      <c r="E14" s="35" t="s">
        <v>778</v>
      </c>
    </row>
    <row r="15" spans="1:5" x14ac:dyDescent="0.35">
      <c r="A15" s="5" t="s">
        <v>779</v>
      </c>
      <c r="B15" s="5"/>
      <c r="C15" s="5"/>
      <c r="D15" s="5"/>
      <c r="E15" s="5"/>
    </row>
    <row r="16" spans="1:5" x14ac:dyDescent="0.35">
      <c r="A16" s="6" t="s">
        <v>60</v>
      </c>
      <c r="B16" s="14">
        <v>799.9</v>
      </c>
      <c r="C16" s="14" t="s">
        <v>451</v>
      </c>
      <c r="D16" s="14" t="s">
        <v>451</v>
      </c>
      <c r="E16" s="14">
        <v>799.9</v>
      </c>
    </row>
    <row r="17" spans="1:5" x14ac:dyDescent="0.35">
      <c r="A17" s="6" t="s">
        <v>780</v>
      </c>
      <c r="B17" s="14" t="s">
        <v>451</v>
      </c>
      <c r="C17" s="14">
        <v>325</v>
      </c>
      <c r="D17" s="14" t="s">
        <v>451</v>
      </c>
      <c r="E17" s="14">
        <v>325</v>
      </c>
    </row>
    <row r="18" spans="1:5" x14ac:dyDescent="0.35">
      <c r="A18" s="6" t="s">
        <v>64</v>
      </c>
      <c r="B18" s="14" t="s">
        <v>451</v>
      </c>
      <c r="C18" s="14">
        <v>94.9</v>
      </c>
      <c r="D18" s="14" t="s">
        <v>451</v>
      </c>
      <c r="E18" s="14">
        <v>94.9</v>
      </c>
    </row>
    <row r="19" spans="1:5" x14ac:dyDescent="0.35">
      <c r="A19" s="6" t="s">
        <v>66</v>
      </c>
      <c r="B19" s="14" t="s">
        <v>451</v>
      </c>
      <c r="C19" s="14">
        <v>100</v>
      </c>
      <c r="D19" s="14" t="s">
        <v>451</v>
      </c>
      <c r="E19" s="14">
        <v>100</v>
      </c>
    </row>
    <row r="20" spans="1:5" x14ac:dyDescent="0.35">
      <c r="A20" s="44" t="s">
        <v>781</v>
      </c>
      <c r="B20" s="15">
        <v>799.9</v>
      </c>
      <c r="C20" s="15">
        <v>519.9</v>
      </c>
      <c r="D20" s="15">
        <v>0</v>
      </c>
      <c r="E20" s="15">
        <v>1319.8000000000002</v>
      </c>
    </row>
    <row r="21" spans="1:5" x14ac:dyDescent="0.35">
      <c r="A21" s="5" t="s">
        <v>782</v>
      </c>
      <c r="B21" s="5"/>
      <c r="C21" s="5"/>
      <c r="D21" s="5"/>
      <c r="E21" s="5"/>
    </row>
    <row r="22" spans="1:5" x14ac:dyDescent="0.35">
      <c r="A22" s="6" t="s">
        <v>783</v>
      </c>
      <c r="B22" s="14">
        <v>0</v>
      </c>
      <c r="C22" s="14">
        <v>0</v>
      </c>
      <c r="D22" s="14">
        <v>1513.5</v>
      </c>
      <c r="E22" s="14">
        <v>1513.5</v>
      </c>
    </row>
    <row r="23" spans="1:5" x14ac:dyDescent="0.35">
      <c r="A23" s="6" t="s">
        <v>1042</v>
      </c>
      <c r="B23" s="14">
        <v>0</v>
      </c>
      <c r="C23" s="14">
        <v>0</v>
      </c>
      <c r="D23" s="14">
        <v>62.199999999999953</v>
      </c>
      <c r="E23" s="14">
        <v>62.199999999999953</v>
      </c>
    </row>
    <row r="24" spans="1:5" x14ac:dyDescent="0.35">
      <c r="A24" s="44" t="s">
        <v>784</v>
      </c>
      <c r="B24" s="15">
        <v>0</v>
      </c>
      <c r="C24" s="15">
        <v>0</v>
      </c>
      <c r="D24" s="15">
        <v>1575.7</v>
      </c>
      <c r="E24" s="15">
        <v>1575.7</v>
      </c>
    </row>
    <row r="26" spans="1:5" x14ac:dyDescent="0.35">
      <c r="A26" s="163" t="s">
        <v>1007</v>
      </c>
    </row>
    <row r="27" spans="1:5" ht="40" x14ac:dyDescent="0.35">
      <c r="A27" s="162" t="s">
        <v>1041</v>
      </c>
    </row>
  </sheetData>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D790E-E5CE-4D26-AD20-5D71C4AF7DB1}">
  <dimension ref="A1:C27"/>
  <sheetViews>
    <sheetView workbookViewId="0"/>
  </sheetViews>
  <sheetFormatPr defaultRowHeight="14.5" x14ac:dyDescent="0.35"/>
  <cols>
    <col min="1" max="1" width="51.26953125" customWidth="1"/>
    <col min="2" max="2" width="9.1796875" customWidth="1"/>
  </cols>
  <sheetData>
    <row r="1" spans="1:3" x14ac:dyDescent="0.35">
      <c r="A1" s="2" t="s">
        <v>785</v>
      </c>
    </row>
    <row r="2" spans="1:3" ht="53.5" x14ac:dyDescent="0.35">
      <c r="A2" s="79"/>
      <c r="B2" s="35" t="s">
        <v>1066</v>
      </c>
      <c r="C2" s="35" t="s">
        <v>778</v>
      </c>
    </row>
    <row r="3" spans="1:3" x14ac:dyDescent="0.35">
      <c r="A3" s="121">
        <v>2020</v>
      </c>
      <c r="B3" s="122"/>
      <c r="C3" s="122"/>
    </row>
    <row r="4" spans="1:3" x14ac:dyDescent="0.35">
      <c r="A4" s="5" t="s">
        <v>779</v>
      </c>
      <c r="B4" s="5"/>
      <c r="C4" s="5"/>
    </row>
    <row r="5" spans="1:3" x14ac:dyDescent="0.35">
      <c r="A5" s="6" t="s">
        <v>60</v>
      </c>
      <c r="B5" s="14">
        <v>0</v>
      </c>
      <c r="C5" s="14">
        <v>0</v>
      </c>
    </row>
    <row r="6" spans="1:3" x14ac:dyDescent="0.35">
      <c r="A6" s="6" t="s">
        <v>780</v>
      </c>
      <c r="B6" s="14">
        <v>0</v>
      </c>
      <c r="C6" s="14">
        <v>0</v>
      </c>
    </row>
    <row r="7" spans="1:3" x14ac:dyDescent="0.35">
      <c r="A7" s="6" t="s">
        <v>64</v>
      </c>
      <c r="B7" s="14">
        <v>0.5</v>
      </c>
      <c r="C7" s="14">
        <v>0.5</v>
      </c>
    </row>
    <row r="8" spans="1:3" x14ac:dyDescent="0.35">
      <c r="A8" s="6" t="s">
        <v>66</v>
      </c>
      <c r="B8" s="14">
        <v>6.3999999999999995</v>
      </c>
      <c r="C8" s="14">
        <v>6.3999999999999995</v>
      </c>
    </row>
    <row r="9" spans="1:3" x14ac:dyDescent="0.35">
      <c r="A9" s="9" t="s">
        <v>781</v>
      </c>
      <c r="B9" s="15">
        <v>6.8999999999999995</v>
      </c>
      <c r="C9" s="15">
        <v>6.8999999999999995</v>
      </c>
    </row>
    <row r="10" spans="1:3" x14ac:dyDescent="0.35">
      <c r="A10" s="5" t="s">
        <v>782</v>
      </c>
      <c r="B10" s="5"/>
      <c r="C10" s="5"/>
    </row>
    <row r="11" spans="1:3" x14ac:dyDescent="0.35">
      <c r="A11" s="6" t="s">
        <v>783</v>
      </c>
      <c r="B11" s="14">
        <v>0</v>
      </c>
      <c r="C11" s="14">
        <v>0</v>
      </c>
    </row>
    <row r="12" spans="1:3" x14ac:dyDescent="0.35">
      <c r="A12" s="6" t="s">
        <v>87</v>
      </c>
      <c r="B12" s="14">
        <v>-7</v>
      </c>
      <c r="C12" s="14">
        <v>-7</v>
      </c>
    </row>
    <row r="13" spans="1:3" x14ac:dyDescent="0.35">
      <c r="A13" s="9" t="s">
        <v>784</v>
      </c>
      <c r="B13" s="15">
        <v>-7</v>
      </c>
      <c r="C13" s="15">
        <v>-7</v>
      </c>
    </row>
    <row r="14" spans="1:3" x14ac:dyDescent="0.35">
      <c r="A14" s="79">
        <v>2019</v>
      </c>
      <c r="B14" s="13"/>
      <c r="C14" s="13"/>
    </row>
    <row r="15" spans="1:3" x14ac:dyDescent="0.35">
      <c r="A15" s="5" t="s">
        <v>779</v>
      </c>
      <c r="B15" s="5"/>
      <c r="C15" s="5"/>
    </row>
    <row r="16" spans="1:3" x14ac:dyDescent="0.35">
      <c r="A16" s="6" t="s">
        <v>60</v>
      </c>
      <c r="B16" s="14">
        <v>0</v>
      </c>
      <c r="C16" s="14">
        <v>0</v>
      </c>
    </row>
    <row r="17" spans="1:3" x14ac:dyDescent="0.35">
      <c r="A17" s="6" t="s">
        <v>780</v>
      </c>
      <c r="B17" s="14">
        <v>0</v>
      </c>
      <c r="C17" s="14">
        <v>0</v>
      </c>
    </row>
    <row r="18" spans="1:3" x14ac:dyDescent="0.35">
      <c r="A18" s="6" t="s">
        <v>64</v>
      </c>
      <c r="B18" s="14">
        <v>0.60000000000000009</v>
      </c>
      <c r="C18" s="14">
        <v>0.60000000000000009</v>
      </c>
    </row>
    <row r="19" spans="1:3" x14ac:dyDescent="0.35">
      <c r="A19" s="6" t="s">
        <v>66</v>
      </c>
      <c r="B19" s="14">
        <v>12.599999999999998</v>
      </c>
      <c r="C19" s="14">
        <v>12.599999999999998</v>
      </c>
    </row>
    <row r="20" spans="1:3" x14ac:dyDescent="0.35">
      <c r="A20" s="9" t="s">
        <v>781</v>
      </c>
      <c r="B20" s="15">
        <v>13.199999999999998</v>
      </c>
      <c r="C20" s="15">
        <v>13.199999999999998</v>
      </c>
    </row>
    <row r="21" spans="1:3" x14ac:dyDescent="0.35">
      <c r="A21" s="5" t="s">
        <v>782</v>
      </c>
      <c r="B21" s="5"/>
      <c r="C21" s="5"/>
    </row>
    <row r="22" spans="1:3" x14ac:dyDescent="0.35">
      <c r="A22" s="6" t="s">
        <v>783</v>
      </c>
      <c r="B22" s="14">
        <v>0</v>
      </c>
      <c r="C22" s="14">
        <v>0</v>
      </c>
    </row>
    <row r="23" spans="1:3" x14ac:dyDescent="0.35">
      <c r="A23" s="6" t="s">
        <v>87</v>
      </c>
      <c r="B23" s="14">
        <v>-0.6</v>
      </c>
      <c r="C23" s="14">
        <v>-0.6</v>
      </c>
    </row>
    <row r="24" spans="1:3" x14ac:dyDescent="0.35">
      <c r="A24" s="9" t="s">
        <v>784</v>
      </c>
      <c r="B24" s="15">
        <v>-0.6</v>
      </c>
      <c r="C24" s="15">
        <v>-0.6</v>
      </c>
    </row>
    <row r="26" spans="1:3" x14ac:dyDescent="0.35">
      <c r="A26" s="163" t="s">
        <v>1007</v>
      </c>
    </row>
    <row r="27" spans="1:3" ht="30" x14ac:dyDescent="0.35">
      <c r="A27" s="162" t="s">
        <v>1043</v>
      </c>
    </row>
  </sheetData>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8BBD8-DDF8-4557-AEB2-53AE4CA9713C}">
  <dimension ref="A1:E21"/>
  <sheetViews>
    <sheetView workbookViewId="0"/>
  </sheetViews>
  <sheetFormatPr defaultRowHeight="14.5" x14ac:dyDescent="0.35"/>
  <cols>
    <col min="1" max="1" width="51.26953125" customWidth="1"/>
    <col min="2" max="2" width="16.26953125" customWidth="1"/>
    <col min="3" max="3" width="13.7265625" customWidth="1"/>
  </cols>
  <sheetData>
    <row r="1" spans="1:5" x14ac:dyDescent="0.35">
      <c r="A1" s="2" t="s">
        <v>987</v>
      </c>
    </row>
    <row r="2" spans="1:5" x14ac:dyDescent="0.35">
      <c r="A2" s="2" t="s">
        <v>988</v>
      </c>
    </row>
    <row r="3" spans="1:5" ht="53.5" x14ac:dyDescent="0.35">
      <c r="A3" s="79"/>
      <c r="B3" s="35" t="s">
        <v>786</v>
      </c>
      <c r="C3" s="35" t="s">
        <v>787</v>
      </c>
      <c r="D3" s="35" t="s">
        <v>788</v>
      </c>
      <c r="E3" s="35" t="s">
        <v>778</v>
      </c>
    </row>
    <row r="4" spans="1:5" x14ac:dyDescent="0.35">
      <c r="A4" s="121">
        <v>2020</v>
      </c>
      <c r="B4" s="79"/>
      <c r="C4" s="160"/>
      <c r="D4" s="160"/>
      <c r="E4" s="160"/>
    </row>
    <row r="5" spans="1:5" x14ac:dyDescent="0.35">
      <c r="A5" s="57" t="s">
        <v>789</v>
      </c>
      <c r="B5" s="14">
        <v>452.2</v>
      </c>
      <c r="C5" s="14">
        <v>145.5</v>
      </c>
      <c r="D5" s="14">
        <v>0</v>
      </c>
      <c r="E5" s="85">
        <v>597.70000000000005</v>
      </c>
    </row>
    <row r="6" spans="1:5" x14ac:dyDescent="0.35">
      <c r="A6" s="6" t="s">
        <v>790</v>
      </c>
      <c r="B6" s="14">
        <v>0</v>
      </c>
      <c r="C6" s="14">
        <v>382.5</v>
      </c>
      <c r="D6" s="14">
        <v>105.2</v>
      </c>
      <c r="E6" s="14">
        <v>487.7</v>
      </c>
    </row>
    <row r="7" spans="1:5" x14ac:dyDescent="0.35">
      <c r="A7" s="6" t="s">
        <v>791</v>
      </c>
      <c r="B7" s="14">
        <v>0</v>
      </c>
      <c r="C7" s="14">
        <v>323.5</v>
      </c>
      <c r="D7" s="14">
        <v>66</v>
      </c>
      <c r="E7" s="14">
        <v>389.5</v>
      </c>
    </row>
    <row r="8" spans="1:5" x14ac:dyDescent="0.35">
      <c r="A8" s="6" t="s">
        <v>66</v>
      </c>
      <c r="B8" s="14">
        <v>0</v>
      </c>
      <c r="C8" s="14">
        <v>0</v>
      </c>
      <c r="D8" s="14">
        <v>0</v>
      </c>
      <c r="E8" s="14">
        <v>0</v>
      </c>
    </row>
    <row r="9" spans="1:5" x14ac:dyDescent="0.35">
      <c r="A9" s="6" t="s">
        <v>792</v>
      </c>
      <c r="B9" s="14">
        <v>3756.9000000000015</v>
      </c>
      <c r="C9" s="14">
        <v>0</v>
      </c>
      <c r="D9" s="14">
        <v>0</v>
      </c>
      <c r="E9" s="14">
        <v>3756.9000000000015</v>
      </c>
    </row>
    <row r="10" spans="1:5" x14ac:dyDescent="0.35">
      <c r="A10" s="44" t="s">
        <v>68</v>
      </c>
      <c r="B10" s="15">
        <v>4209.1000000000013</v>
      </c>
      <c r="C10" s="15">
        <v>851.5</v>
      </c>
      <c r="D10" s="15">
        <v>171.2</v>
      </c>
      <c r="E10" s="15">
        <v>5231.8000000000011</v>
      </c>
    </row>
    <row r="11" spans="1:5" x14ac:dyDescent="0.35">
      <c r="A11" s="79">
        <v>2019</v>
      </c>
      <c r="B11" s="79"/>
      <c r="C11" s="13"/>
      <c r="D11" s="13"/>
      <c r="E11" s="13"/>
    </row>
    <row r="12" spans="1:5" x14ac:dyDescent="0.35">
      <c r="A12" s="31" t="s">
        <v>789</v>
      </c>
      <c r="B12" s="14">
        <v>461.9</v>
      </c>
      <c r="C12" s="14">
        <v>338</v>
      </c>
      <c r="D12" s="14" t="s">
        <v>451</v>
      </c>
      <c r="E12" s="85">
        <v>799.9</v>
      </c>
    </row>
    <row r="13" spans="1:5" x14ac:dyDescent="0.35">
      <c r="A13" s="6" t="s">
        <v>790</v>
      </c>
      <c r="B13" s="14" t="s">
        <v>451</v>
      </c>
      <c r="C13" s="14">
        <v>101.9</v>
      </c>
      <c r="D13" s="14">
        <v>223.1</v>
      </c>
      <c r="E13" s="14">
        <v>325</v>
      </c>
    </row>
    <row r="14" spans="1:5" x14ac:dyDescent="0.35">
      <c r="A14" s="6" t="s">
        <v>791</v>
      </c>
      <c r="B14" s="14" t="s">
        <v>451</v>
      </c>
      <c r="C14" s="14">
        <v>60.6</v>
      </c>
      <c r="D14" s="14">
        <v>34.299999999999997</v>
      </c>
      <c r="E14" s="14">
        <v>94.9</v>
      </c>
    </row>
    <row r="15" spans="1:5" x14ac:dyDescent="0.35">
      <c r="A15" s="6" t="s">
        <v>66</v>
      </c>
      <c r="B15" s="14" t="s">
        <v>451</v>
      </c>
      <c r="C15" s="14">
        <v>100</v>
      </c>
      <c r="D15" s="14" t="s">
        <v>451</v>
      </c>
      <c r="E15" s="14">
        <v>100</v>
      </c>
    </row>
    <row r="16" spans="1:5" x14ac:dyDescent="0.35">
      <c r="A16" s="6" t="s">
        <v>792</v>
      </c>
      <c r="B16" s="14">
        <v>3044.8</v>
      </c>
      <c r="C16" s="14" t="s">
        <v>451</v>
      </c>
      <c r="D16" s="14" t="s">
        <v>451</v>
      </c>
      <c r="E16" s="14">
        <v>3044.8</v>
      </c>
    </row>
    <row r="17" spans="1:5" x14ac:dyDescent="0.35">
      <c r="A17" s="44" t="s">
        <v>68</v>
      </c>
      <c r="B17" s="15">
        <v>3506.7000000000003</v>
      </c>
      <c r="C17" s="15">
        <v>600.5</v>
      </c>
      <c r="D17" s="15">
        <v>257.39999999999998</v>
      </c>
      <c r="E17" s="15">
        <v>4364.6000000000004</v>
      </c>
    </row>
    <row r="19" spans="1:5" x14ac:dyDescent="0.35">
      <c r="A19" s="163" t="s">
        <v>999</v>
      </c>
    </row>
    <row r="20" spans="1:5" ht="30" x14ac:dyDescent="0.35">
      <c r="A20" s="162" t="s">
        <v>1044</v>
      </c>
    </row>
    <row r="21" spans="1:5" ht="30" x14ac:dyDescent="0.35">
      <c r="A21" s="162" t="s">
        <v>1045</v>
      </c>
    </row>
  </sheetData>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ECBFF-577A-4AA0-841A-F6BC4A707DBB}">
  <dimension ref="A1:H15"/>
  <sheetViews>
    <sheetView workbookViewId="0">
      <selection activeCell="A2" sqref="A2"/>
    </sheetView>
  </sheetViews>
  <sheetFormatPr defaultRowHeight="14.5" x14ac:dyDescent="0.35"/>
  <cols>
    <col min="1" max="1" width="51.26953125" customWidth="1"/>
    <col min="2" max="2" width="16.26953125" customWidth="1"/>
    <col min="3" max="3" width="13.7265625" customWidth="1"/>
  </cols>
  <sheetData>
    <row r="1" spans="1:8" x14ac:dyDescent="0.35">
      <c r="A1" s="2" t="s">
        <v>987</v>
      </c>
    </row>
    <row r="2" spans="1:8" x14ac:dyDescent="0.35">
      <c r="A2" s="2" t="s">
        <v>795</v>
      </c>
    </row>
    <row r="3" spans="1:8" x14ac:dyDescent="0.35">
      <c r="A3" s="17"/>
      <c r="B3" s="224"/>
      <c r="C3" s="225"/>
      <c r="D3" s="89"/>
      <c r="E3" s="56"/>
      <c r="F3" s="89" t="s">
        <v>621</v>
      </c>
      <c r="G3" s="56"/>
      <c r="H3" s="122"/>
    </row>
    <row r="4" spans="1:8" ht="34.5" x14ac:dyDescent="0.35">
      <c r="A4" s="109"/>
      <c r="B4" s="159" t="s">
        <v>796</v>
      </c>
      <c r="C4" s="159" t="s">
        <v>1067</v>
      </c>
      <c r="D4" s="159" t="s">
        <v>624</v>
      </c>
      <c r="E4" s="159" t="s">
        <v>625</v>
      </c>
      <c r="F4" s="159" t="s">
        <v>647</v>
      </c>
      <c r="G4" s="159" t="s">
        <v>627</v>
      </c>
      <c r="H4" s="123" t="s">
        <v>450</v>
      </c>
    </row>
    <row r="5" spans="1:8" x14ac:dyDescent="0.35">
      <c r="A5" s="103">
        <v>2020</v>
      </c>
      <c r="B5" s="14"/>
      <c r="C5" s="113"/>
      <c r="D5" s="5"/>
      <c r="E5" s="5"/>
      <c r="F5" s="5"/>
      <c r="G5" s="5"/>
      <c r="H5" s="5"/>
    </row>
    <row r="6" spans="1:8" x14ac:dyDescent="0.35">
      <c r="A6" s="16" t="s">
        <v>793</v>
      </c>
      <c r="B6" s="14"/>
      <c r="C6" s="167">
        <v>0</v>
      </c>
      <c r="D6" s="167">
        <f>IFERROR(D8/D7,0)</f>
        <v>3.1791907514450865E-2</v>
      </c>
      <c r="E6" s="167">
        <f>IFERROR(E8/E7,0)</f>
        <v>8.9108910891089119E-2</v>
      </c>
      <c r="F6" s="167">
        <f>IFERROR(F8/F7,0)</f>
        <v>0.18382352941176472</v>
      </c>
      <c r="G6" s="167">
        <f>IFERROR(G8/G7,0)</f>
        <v>0.9</v>
      </c>
      <c r="H6" s="14"/>
    </row>
    <row r="7" spans="1:8" x14ac:dyDescent="0.35">
      <c r="A7" s="6" t="s">
        <v>794</v>
      </c>
      <c r="B7" s="14">
        <v>498.5</v>
      </c>
      <c r="C7" s="14">
        <f>ROUNDUP(424019360.61/1000000,1)</f>
        <v>424.1</v>
      </c>
      <c r="D7" s="14">
        <f>ROUNDUP(SUM(5828459.77+28674502.2)/1000000,1)</f>
        <v>34.6</v>
      </c>
      <c r="E7" s="14">
        <f>ROUND(SUM(3408336.16+16805411.8)/1000000,1)</f>
        <v>20.2</v>
      </c>
      <c r="F7" s="14">
        <f>ROUND(SUM(4330686.81+9284651.31)/1000000,1)</f>
        <v>13.6</v>
      </c>
      <c r="G7" s="14">
        <f>ROUND(SUM(1342078.39+4688645.77)/1000000,1)</f>
        <v>6</v>
      </c>
      <c r="H7" s="14"/>
    </row>
    <row r="8" spans="1:8" x14ac:dyDescent="0.35">
      <c r="A8" s="44" t="s">
        <v>795</v>
      </c>
      <c r="B8" s="15"/>
      <c r="C8" s="15">
        <v>0</v>
      </c>
      <c r="D8" s="15">
        <f>ROUNDUP(1091760.46/1000000,1)</f>
        <v>1.1000000000000001</v>
      </c>
      <c r="E8" s="15">
        <f>ROUND(1795197.99/1000000,1)</f>
        <v>1.8</v>
      </c>
      <c r="F8" s="15">
        <f>ROUND(2484682.76/1000000,1)</f>
        <v>2.5</v>
      </c>
      <c r="G8" s="15">
        <f>ROUND(5416970.63/1000000,1)</f>
        <v>5.4</v>
      </c>
      <c r="H8" s="15">
        <f>SUM(C8:G8)</f>
        <v>10.8</v>
      </c>
    </row>
    <row r="9" spans="1:8" x14ac:dyDescent="0.35">
      <c r="A9" s="103">
        <v>2019</v>
      </c>
      <c r="B9" s="14"/>
      <c r="C9" s="5"/>
      <c r="D9" s="5"/>
      <c r="E9" s="5"/>
      <c r="F9" s="5"/>
      <c r="G9" s="5"/>
      <c r="H9" s="5"/>
    </row>
    <row r="10" spans="1:8" x14ac:dyDescent="0.35">
      <c r="A10" s="16" t="s">
        <v>793</v>
      </c>
      <c r="B10" s="14"/>
      <c r="C10" s="167">
        <v>0</v>
      </c>
      <c r="D10" s="167">
        <f>D12/D11</f>
        <v>5.5045871559633024E-2</v>
      </c>
      <c r="E10" s="167">
        <f t="shared" ref="E10:G10" si="0">E12/E11</f>
        <v>0.2040816326530612</v>
      </c>
      <c r="F10" s="167">
        <f t="shared" si="0"/>
        <v>3.6669970267591674E-2</v>
      </c>
      <c r="G10" s="167">
        <f t="shared" si="0"/>
        <v>0.63265306122448972</v>
      </c>
      <c r="H10" s="14"/>
    </row>
    <row r="11" spans="1:8" x14ac:dyDescent="0.35">
      <c r="A11" s="6" t="s">
        <v>794</v>
      </c>
      <c r="B11" s="14">
        <v>338.1</v>
      </c>
      <c r="C11" s="14">
        <v>195.8</v>
      </c>
      <c r="D11" s="14">
        <v>21.8</v>
      </c>
      <c r="E11" s="14">
        <v>9.8000000000000007</v>
      </c>
      <c r="F11" s="14">
        <v>100.9</v>
      </c>
      <c r="G11" s="14">
        <v>9.8000000000000007</v>
      </c>
      <c r="H11" s="14"/>
    </row>
    <row r="12" spans="1:8" x14ac:dyDescent="0.35">
      <c r="A12" s="44" t="s">
        <v>795</v>
      </c>
      <c r="B12" s="15"/>
      <c r="C12" s="15">
        <v>0</v>
      </c>
      <c r="D12" s="15">
        <f>ROUND(1161927.86/1000000,1)</f>
        <v>1.2</v>
      </c>
      <c r="E12" s="15">
        <f>ROUND(1983485.26/1000000,1)</f>
        <v>2</v>
      </c>
      <c r="F12" s="15">
        <f>ROUND(3712586.23/1000000,1)</f>
        <v>3.7</v>
      </c>
      <c r="G12" s="15">
        <f>ROUND(6214951.61/1000000,1)</f>
        <v>6.2</v>
      </c>
      <c r="H12" s="15">
        <f>SUM(C12:G12)</f>
        <v>13.100000000000001</v>
      </c>
    </row>
    <row r="14" spans="1:8" x14ac:dyDescent="0.35">
      <c r="A14" s="163" t="s">
        <v>1007</v>
      </c>
    </row>
    <row r="15" spans="1:8" ht="20" x14ac:dyDescent="0.35">
      <c r="A15" s="164" t="s">
        <v>1046</v>
      </c>
    </row>
  </sheetData>
  <mergeCells count="1">
    <mergeCell ref="B3:C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BE421-7DA6-44A7-852A-F9C87EEE2D35}">
  <dimension ref="A1:M25"/>
  <sheetViews>
    <sheetView workbookViewId="0"/>
  </sheetViews>
  <sheetFormatPr defaultRowHeight="14.5" x14ac:dyDescent="0.35"/>
  <cols>
    <col min="1" max="1" width="51.26953125" customWidth="1"/>
  </cols>
  <sheetData>
    <row r="1" spans="1:13" x14ac:dyDescent="0.35">
      <c r="A1" s="2" t="s">
        <v>157</v>
      </c>
      <c r="C1" s="32"/>
      <c r="M1" s="32"/>
    </row>
    <row r="2" spans="1:13" x14ac:dyDescent="0.35">
      <c r="A2" s="17"/>
      <c r="B2" s="213" t="s">
        <v>158</v>
      </c>
      <c r="C2" s="214"/>
      <c r="D2" s="214"/>
      <c r="E2" s="215"/>
      <c r="F2" s="216" t="s">
        <v>159</v>
      </c>
      <c r="G2" s="217"/>
      <c r="H2" s="217"/>
      <c r="I2" s="218"/>
      <c r="J2" s="219" t="s">
        <v>160</v>
      </c>
      <c r="K2" s="219" t="s">
        <v>161</v>
      </c>
      <c r="L2" s="33"/>
      <c r="M2" s="34"/>
    </row>
    <row r="3" spans="1:13" ht="43" x14ac:dyDescent="0.35">
      <c r="A3" s="17"/>
      <c r="B3" s="35" t="s">
        <v>162</v>
      </c>
      <c r="C3" s="36"/>
      <c r="D3" s="35" t="s">
        <v>163</v>
      </c>
      <c r="E3" s="37" t="s">
        <v>164</v>
      </c>
      <c r="F3" s="38" t="s">
        <v>165</v>
      </c>
      <c r="G3" s="38" t="s">
        <v>166</v>
      </c>
      <c r="H3" s="38" t="s">
        <v>167</v>
      </c>
      <c r="I3" s="38" t="s">
        <v>168</v>
      </c>
      <c r="J3" s="220"/>
      <c r="K3" s="221"/>
      <c r="L3" s="35" t="s">
        <v>169</v>
      </c>
      <c r="M3" s="36"/>
    </row>
    <row r="4" spans="1:13" x14ac:dyDescent="0.35">
      <c r="A4" s="39">
        <v>2020</v>
      </c>
      <c r="B4" s="3"/>
      <c r="C4" s="3"/>
      <c r="D4" s="3"/>
      <c r="E4" s="3"/>
      <c r="F4" s="3"/>
      <c r="G4" s="3"/>
      <c r="H4" s="3"/>
      <c r="I4" s="3"/>
      <c r="J4" s="3"/>
      <c r="K4" s="3"/>
      <c r="L4" s="3"/>
      <c r="M4" s="3"/>
    </row>
    <row r="5" spans="1:13" x14ac:dyDescent="0.35">
      <c r="A5" s="16" t="s">
        <v>170</v>
      </c>
      <c r="B5" s="16"/>
      <c r="C5" s="40"/>
      <c r="D5" s="16"/>
      <c r="E5" s="16"/>
      <c r="F5" s="16"/>
      <c r="G5" s="16"/>
      <c r="H5" s="16"/>
      <c r="I5" s="16"/>
      <c r="J5" s="16"/>
      <c r="K5" s="16"/>
      <c r="L5" s="41"/>
      <c r="M5" s="40"/>
    </row>
    <row r="6" spans="1:13" x14ac:dyDescent="0.35">
      <c r="A6" s="6" t="s">
        <v>171</v>
      </c>
      <c r="B6" s="14">
        <v>15590.52</v>
      </c>
      <c r="C6" s="14"/>
      <c r="D6" s="14">
        <v>1431.8076000000001</v>
      </c>
      <c r="E6" s="14">
        <v>0</v>
      </c>
      <c r="F6" s="14">
        <v>847.35670000000005</v>
      </c>
      <c r="G6" s="14">
        <v>42.068800000000003</v>
      </c>
      <c r="H6" s="14">
        <v>51.798999999999999</v>
      </c>
      <c r="I6" s="14">
        <v>0</v>
      </c>
      <c r="J6" s="14">
        <v>17963.552100000001</v>
      </c>
      <c r="K6" s="14">
        <v>17600.000000000007</v>
      </c>
      <c r="L6" s="14">
        <v>363.55209999999352</v>
      </c>
      <c r="M6" s="42" t="s">
        <v>172</v>
      </c>
    </row>
    <row r="7" spans="1:13" x14ac:dyDescent="0.35">
      <c r="A7" s="6" t="s">
        <v>173</v>
      </c>
      <c r="B7" s="14">
        <v>261.60000000000002</v>
      </c>
      <c r="C7" s="14"/>
      <c r="D7" s="14">
        <v>243.46119999999999</v>
      </c>
      <c r="E7" s="14">
        <v>0</v>
      </c>
      <c r="F7" s="14">
        <v>3.6215999999999999</v>
      </c>
      <c r="G7" s="14">
        <v>-42.068800000000003</v>
      </c>
      <c r="H7" s="14">
        <v>0</v>
      </c>
      <c r="I7" s="14">
        <v>0</v>
      </c>
      <c r="J7" s="14">
        <v>466.61399999999998</v>
      </c>
      <c r="K7" s="14">
        <v>266.60000000000002</v>
      </c>
      <c r="L7" s="14">
        <v>200.01399999999995</v>
      </c>
      <c r="M7" s="42" t="s">
        <v>174</v>
      </c>
    </row>
    <row r="8" spans="1:13" x14ac:dyDescent="0.35">
      <c r="A8" s="16" t="s">
        <v>175</v>
      </c>
      <c r="B8" s="14"/>
      <c r="C8" s="14"/>
      <c r="D8" s="14"/>
      <c r="E8" s="14"/>
      <c r="F8" s="14"/>
      <c r="G8" s="14"/>
      <c r="H8" s="14"/>
      <c r="I8" s="14"/>
      <c r="J8" s="14"/>
      <c r="K8" s="14"/>
      <c r="L8" s="14"/>
      <c r="M8" s="43"/>
    </row>
    <row r="9" spans="1:13" x14ac:dyDescent="0.35">
      <c r="A9" s="6" t="s">
        <v>176</v>
      </c>
      <c r="B9" s="14">
        <v>63.8</v>
      </c>
      <c r="C9" s="14"/>
      <c r="D9" s="14">
        <v>0.66100000000000003</v>
      </c>
      <c r="E9" s="14">
        <v>0</v>
      </c>
      <c r="F9" s="14">
        <v>0</v>
      </c>
      <c r="G9" s="14">
        <v>0</v>
      </c>
      <c r="H9" s="14">
        <v>0</v>
      </c>
      <c r="I9" s="14">
        <v>0</v>
      </c>
      <c r="J9" s="14">
        <v>64.460999999999999</v>
      </c>
      <c r="K9" s="14">
        <v>64.5</v>
      </c>
      <c r="L9" s="14">
        <v>-3.9000000000001478E-2</v>
      </c>
      <c r="M9" s="43"/>
    </row>
    <row r="10" spans="1:13" x14ac:dyDescent="0.35">
      <c r="A10" s="44" t="s">
        <v>177</v>
      </c>
      <c r="B10" s="15">
        <v>15915.92</v>
      </c>
      <c r="C10" s="45"/>
      <c r="D10" s="15">
        <v>1675.9298000000001</v>
      </c>
      <c r="E10" s="15">
        <v>0</v>
      </c>
      <c r="F10" s="12">
        <v>850.97829999999999</v>
      </c>
      <c r="G10" s="12">
        <v>0</v>
      </c>
      <c r="H10" s="12">
        <v>51.798999999999999</v>
      </c>
      <c r="I10" s="12">
        <v>0</v>
      </c>
      <c r="J10" s="15">
        <v>18494.627100000002</v>
      </c>
      <c r="K10" s="15">
        <v>17931.100000000006</v>
      </c>
      <c r="L10" s="15">
        <v>563.52709999999342</v>
      </c>
      <c r="M10" s="45"/>
    </row>
    <row r="11" spans="1:13" x14ac:dyDescent="0.35">
      <c r="A11" s="39">
        <v>2019</v>
      </c>
      <c r="B11" s="3"/>
      <c r="C11" s="3"/>
      <c r="D11" s="3"/>
      <c r="E11" s="3"/>
      <c r="F11" s="3"/>
      <c r="G11" s="3"/>
      <c r="H11" s="3"/>
      <c r="I11" s="3"/>
      <c r="J11" s="3"/>
      <c r="K11" s="3"/>
      <c r="L11" s="3"/>
      <c r="M11" s="3"/>
    </row>
    <row r="12" spans="1:13" x14ac:dyDescent="0.35">
      <c r="A12" s="16" t="s">
        <v>170</v>
      </c>
      <c r="B12" s="16"/>
      <c r="C12" s="40"/>
      <c r="D12" s="16"/>
      <c r="E12" s="16"/>
      <c r="F12" s="16"/>
      <c r="G12" s="16"/>
      <c r="H12" s="16"/>
      <c r="I12" s="16"/>
      <c r="J12" s="16"/>
      <c r="K12" s="16"/>
      <c r="L12" s="41"/>
      <c r="M12" s="40"/>
    </row>
    <row r="13" spans="1:13" x14ac:dyDescent="0.35">
      <c r="A13" s="6" t="s">
        <v>171</v>
      </c>
      <c r="B13" s="14">
        <v>15246.7</v>
      </c>
      <c r="C13" s="14"/>
      <c r="D13" s="14">
        <v>491.6</v>
      </c>
      <c r="E13" s="14">
        <v>0</v>
      </c>
      <c r="F13" s="14">
        <v>1007.7</v>
      </c>
      <c r="G13" s="14">
        <v>30.1</v>
      </c>
      <c r="H13" s="14">
        <v>54.4</v>
      </c>
      <c r="I13" s="14">
        <v>0</v>
      </c>
      <c r="J13" s="14">
        <v>16830.5</v>
      </c>
      <c r="K13" s="14">
        <v>16182.899999999998</v>
      </c>
      <c r="L13" s="14">
        <v>647.60000000000218</v>
      </c>
      <c r="M13" s="42" t="s">
        <v>178</v>
      </c>
    </row>
    <row r="14" spans="1:13" x14ac:dyDescent="0.35">
      <c r="A14" s="6" t="s">
        <v>173</v>
      </c>
      <c r="B14" s="14">
        <v>305.3</v>
      </c>
      <c r="C14" s="14"/>
      <c r="D14" s="14">
        <v>14</v>
      </c>
      <c r="E14" s="14">
        <v>0</v>
      </c>
      <c r="F14" s="14">
        <v>2.6</v>
      </c>
      <c r="G14" s="14">
        <v>-30.1</v>
      </c>
      <c r="H14" s="14">
        <v>0</v>
      </c>
      <c r="I14" s="14">
        <v>0</v>
      </c>
      <c r="J14" s="14">
        <v>291.7</v>
      </c>
      <c r="K14" s="14">
        <v>159.19999999999999</v>
      </c>
      <c r="L14" s="14">
        <v>132.5</v>
      </c>
      <c r="M14" s="42" t="s">
        <v>179</v>
      </c>
    </row>
    <row r="15" spans="1:13" x14ac:dyDescent="0.35">
      <c r="A15" s="16" t="s">
        <v>175</v>
      </c>
      <c r="B15" s="14"/>
      <c r="C15" s="14"/>
      <c r="D15" s="14"/>
      <c r="E15" s="14"/>
      <c r="F15" s="14"/>
      <c r="G15" s="14"/>
      <c r="H15" s="14"/>
      <c r="I15" s="14"/>
      <c r="J15" s="14"/>
      <c r="K15" s="14"/>
      <c r="L15" s="14"/>
      <c r="M15" s="43"/>
    </row>
    <row r="16" spans="1:13" x14ac:dyDescent="0.35">
      <c r="A16" s="6" t="s">
        <v>176</v>
      </c>
      <c r="B16" s="14">
        <v>62.3</v>
      </c>
      <c r="C16" s="14"/>
      <c r="D16" s="14">
        <v>0</v>
      </c>
      <c r="E16" s="14">
        <v>0</v>
      </c>
      <c r="F16" s="14">
        <v>0</v>
      </c>
      <c r="G16" s="14">
        <v>0</v>
      </c>
      <c r="H16" s="14">
        <v>0</v>
      </c>
      <c r="I16" s="14">
        <v>0</v>
      </c>
      <c r="J16" s="14">
        <v>62.3</v>
      </c>
      <c r="K16" s="14">
        <v>62.3</v>
      </c>
      <c r="L16" s="14">
        <v>0</v>
      </c>
      <c r="M16" s="42"/>
    </row>
    <row r="17" spans="1:13" x14ac:dyDescent="0.35">
      <c r="A17" s="44" t="s">
        <v>177</v>
      </c>
      <c r="B17" s="15">
        <v>15614.3</v>
      </c>
      <c r="C17" s="45"/>
      <c r="D17" s="15">
        <v>505.6</v>
      </c>
      <c r="E17" s="15">
        <v>0</v>
      </c>
      <c r="F17" s="12">
        <v>1010.3000000000001</v>
      </c>
      <c r="G17" s="12">
        <v>0</v>
      </c>
      <c r="H17" s="12">
        <v>54.4</v>
      </c>
      <c r="I17" s="12">
        <v>0</v>
      </c>
      <c r="J17" s="15">
        <v>17184.5</v>
      </c>
      <c r="K17" s="15">
        <v>16404.399999999998</v>
      </c>
      <c r="L17" s="15">
        <v>780.10000000000218</v>
      </c>
      <c r="M17" s="45"/>
    </row>
    <row r="19" spans="1:13" x14ac:dyDescent="0.35">
      <c r="A19" s="163" t="s">
        <v>999</v>
      </c>
    </row>
    <row r="20" spans="1:13" x14ac:dyDescent="0.35">
      <c r="A20" s="222" t="s">
        <v>1015</v>
      </c>
      <c r="B20" s="222"/>
      <c r="C20" s="222"/>
      <c r="D20" s="222"/>
      <c r="E20" s="222"/>
      <c r="F20" s="222"/>
      <c r="G20" s="222"/>
      <c r="H20" s="222"/>
      <c r="I20" s="222"/>
      <c r="J20" s="222"/>
      <c r="K20" s="222"/>
      <c r="L20" s="222"/>
      <c r="M20" s="222"/>
    </row>
    <row r="21" spans="1:13" ht="30" x14ac:dyDescent="0.35">
      <c r="A21" s="162" t="s">
        <v>1010</v>
      </c>
    </row>
    <row r="22" spans="1:13" ht="60" x14ac:dyDescent="0.35">
      <c r="A22" s="162" t="s">
        <v>1011</v>
      </c>
    </row>
    <row r="23" spans="1:13" ht="60" x14ac:dyDescent="0.35">
      <c r="A23" s="162" t="s">
        <v>1012</v>
      </c>
    </row>
    <row r="24" spans="1:13" ht="60" x14ac:dyDescent="0.35">
      <c r="A24" s="162" t="s">
        <v>1013</v>
      </c>
    </row>
    <row r="25" spans="1:13" ht="50" x14ac:dyDescent="0.35">
      <c r="A25" s="162" t="s">
        <v>1014</v>
      </c>
    </row>
  </sheetData>
  <mergeCells count="5">
    <mergeCell ref="B2:E2"/>
    <mergeCell ref="F2:I2"/>
    <mergeCell ref="J2:J3"/>
    <mergeCell ref="K2:K3"/>
    <mergeCell ref="A20:M20"/>
  </mergeCells>
  <pageMargins left="0.7" right="0.7" top="0.75" bottom="0.75" header="0.3" footer="0.3"/>
  <pageSetup paperSize="9" orientation="portrait" r:id="rId1"/>
  <headerFooter>
    <oddFooter>&amp;C&amp;1#&amp;"Arial Black"&amp;10&amp;K000000OFFICIAL</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128D-9C23-4857-88F7-C1CC8A657410}">
  <dimension ref="A1:C8"/>
  <sheetViews>
    <sheetView workbookViewId="0"/>
  </sheetViews>
  <sheetFormatPr defaultRowHeight="14.5" x14ac:dyDescent="0.35"/>
  <cols>
    <col min="1" max="1" width="51.26953125" customWidth="1"/>
    <col min="2" max="2" width="16.26953125" customWidth="1"/>
    <col min="3" max="3" width="13.7265625" customWidth="1"/>
  </cols>
  <sheetData>
    <row r="1" spans="1:3" x14ac:dyDescent="0.35">
      <c r="A1" s="2" t="s">
        <v>987</v>
      </c>
    </row>
    <row r="2" spans="1:3" x14ac:dyDescent="0.35">
      <c r="A2" s="2" t="s">
        <v>989</v>
      </c>
    </row>
    <row r="3" spans="1:3" ht="21" x14ac:dyDescent="0.35">
      <c r="A3" s="3"/>
      <c r="B3" s="10" t="s">
        <v>55</v>
      </c>
      <c r="C3" s="160" t="s">
        <v>56</v>
      </c>
    </row>
    <row r="4" spans="1:3" x14ac:dyDescent="0.35">
      <c r="A4" s="5" t="s">
        <v>797</v>
      </c>
      <c r="B4" s="86">
        <v>-13.100000000000001</v>
      </c>
      <c r="C4" s="25">
        <v>-11</v>
      </c>
    </row>
    <row r="5" spans="1:3" x14ac:dyDescent="0.35">
      <c r="A5" s="9" t="s">
        <v>798</v>
      </c>
      <c r="B5" s="12">
        <v>-13.100000000000001</v>
      </c>
      <c r="C5" s="15">
        <v>-11</v>
      </c>
    </row>
    <row r="6" spans="1:3" x14ac:dyDescent="0.35">
      <c r="A6" s="47" t="s">
        <v>799</v>
      </c>
      <c r="B6" s="11">
        <v>-2.5</v>
      </c>
      <c r="C6" s="14">
        <v>-9.1</v>
      </c>
    </row>
    <row r="7" spans="1:3" x14ac:dyDescent="0.35">
      <c r="A7" s="6" t="s">
        <v>800</v>
      </c>
      <c r="B7" s="11">
        <v>4.8</v>
      </c>
      <c r="C7" s="14">
        <v>7</v>
      </c>
    </row>
    <row r="8" spans="1:3" x14ac:dyDescent="0.35">
      <c r="A8" s="9" t="s">
        <v>801</v>
      </c>
      <c r="B8" s="12">
        <v>-10.8</v>
      </c>
      <c r="C8" s="15">
        <v>-13.100000000000001</v>
      </c>
    </row>
  </sheetData>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6F5CB-1B49-420C-99EE-EF3D96EDC2AA}">
  <dimension ref="A1:F32"/>
  <sheetViews>
    <sheetView workbookViewId="0"/>
  </sheetViews>
  <sheetFormatPr defaultRowHeight="14.5" x14ac:dyDescent="0.35"/>
  <cols>
    <col min="1" max="1" width="51.26953125" customWidth="1"/>
  </cols>
  <sheetData>
    <row r="1" spans="1:6" x14ac:dyDescent="0.35">
      <c r="A1" s="2" t="s">
        <v>990</v>
      </c>
    </row>
    <row r="2" spans="1:6" x14ac:dyDescent="0.35">
      <c r="A2" s="2" t="s">
        <v>991</v>
      </c>
    </row>
    <row r="3" spans="1:6" ht="15" customHeight="1" x14ac:dyDescent="0.35">
      <c r="A3" s="121"/>
      <c r="B3" s="184"/>
      <c r="C3" s="183"/>
      <c r="D3" s="181" t="s">
        <v>804</v>
      </c>
      <c r="E3" s="181"/>
      <c r="F3" s="182"/>
    </row>
    <row r="4" spans="1:6" ht="53.5" x14ac:dyDescent="0.35">
      <c r="A4" s="79"/>
      <c r="B4" s="173" t="s">
        <v>802</v>
      </c>
      <c r="C4" s="173" t="s">
        <v>1068</v>
      </c>
      <c r="D4" s="35" t="s">
        <v>805</v>
      </c>
      <c r="E4" s="35" t="s">
        <v>806</v>
      </c>
      <c r="F4" s="35" t="s">
        <v>807</v>
      </c>
    </row>
    <row r="5" spans="1:6" x14ac:dyDescent="0.35">
      <c r="A5" s="121">
        <v>2020</v>
      </c>
      <c r="B5" s="122"/>
      <c r="C5" s="122"/>
      <c r="D5" s="122"/>
      <c r="E5" s="122"/>
      <c r="F5" s="122"/>
    </row>
    <row r="6" spans="1:6" x14ac:dyDescent="0.35">
      <c r="A6" s="5" t="s">
        <v>59</v>
      </c>
      <c r="B6" s="5"/>
      <c r="C6" s="5"/>
      <c r="D6" s="5"/>
      <c r="E6" s="5"/>
      <c r="F6" s="5"/>
    </row>
    <row r="7" spans="1:6" x14ac:dyDescent="0.35">
      <c r="A7" s="6" t="s">
        <v>60</v>
      </c>
      <c r="B7" s="166">
        <v>6.3E-3</v>
      </c>
      <c r="C7" s="14">
        <v>597.70000000000005</v>
      </c>
      <c r="D7" s="14">
        <v>0</v>
      </c>
      <c r="E7" s="14">
        <v>489.8</v>
      </c>
      <c r="F7" s="14">
        <v>107.9</v>
      </c>
    </row>
    <row r="8" spans="1:6" x14ac:dyDescent="0.35">
      <c r="A8" s="6" t="s">
        <v>780</v>
      </c>
      <c r="B8" s="14"/>
      <c r="C8" s="14">
        <v>487.7</v>
      </c>
      <c r="D8" s="14">
        <v>0</v>
      </c>
      <c r="E8" s="14">
        <v>0</v>
      </c>
      <c r="F8" s="14">
        <v>487.7</v>
      </c>
    </row>
    <row r="9" spans="1:6" x14ac:dyDescent="0.35">
      <c r="A9" s="6" t="s">
        <v>64</v>
      </c>
      <c r="B9" s="166">
        <v>3.2000000000000001E-2</v>
      </c>
      <c r="C9" s="14">
        <v>389.49999999999994</v>
      </c>
      <c r="D9" s="14">
        <v>1.5</v>
      </c>
      <c r="E9" s="14">
        <v>10.9</v>
      </c>
      <c r="F9" s="14">
        <v>377.1</v>
      </c>
    </row>
    <row r="10" spans="1:6" x14ac:dyDescent="0.35">
      <c r="A10" s="6" t="s">
        <v>66</v>
      </c>
      <c r="B10" s="14"/>
      <c r="C10" s="14">
        <v>0</v>
      </c>
      <c r="D10" s="14">
        <v>0</v>
      </c>
      <c r="E10" s="14">
        <v>0</v>
      </c>
      <c r="F10" s="14">
        <v>0</v>
      </c>
    </row>
    <row r="11" spans="1:6" x14ac:dyDescent="0.35">
      <c r="A11" s="44" t="s">
        <v>68</v>
      </c>
      <c r="B11" s="124"/>
      <c r="C11" s="15">
        <v>1474.9</v>
      </c>
      <c r="D11" s="15">
        <v>1.5</v>
      </c>
      <c r="E11" s="15">
        <v>500.7</v>
      </c>
      <c r="F11" s="15">
        <v>972.7</v>
      </c>
    </row>
    <row r="12" spans="1:6" x14ac:dyDescent="0.35">
      <c r="A12" s="5" t="s">
        <v>479</v>
      </c>
      <c r="B12" s="125"/>
      <c r="C12" s="5"/>
      <c r="D12" s="5"/>
      <c r="E12" s="5"/>
      <c r="F12" s="5"/>
    </row>
    <row r="13" spans="1:6" x14ac:dyDescent="0.35">
      <c r="A13" s="6" t="s">
        <v>783</v>
      </c>
      <c r="B13" s="14"/>
      <c r="C13" s="14">
        <v>1846.9999999999998</v>
      </c>
      <c r="D13" s="14">
        <v>0</v>
      </c>
      <c r="E13" s="14">
        <v>0</v>
      </c>
      <c r="F13" s="14">
        <v>1847</v>
      </c>
    </row>
    <row r="14" spans="1:6" x14ac:dyDescent="0.35">
      <c r="A14" s="6" t="s">
        <v>808</v>
      </c>
      <c r="B14" s="166">
        <v>2.5999999999999999E-2</v>
      </c>
      <c r="C14" s="14">
        <v>415.40000000000003</v>
      </c>
      <c r="D14" s="14">
        <v>83.5</v>
      </c>
      <c r="E14" s="14">
        <v>0</v>
      </c>
      <c r="F14" s="14">
        <v>331.9</v>
      </c>
    </row>
    <row r="15" spans="1:6" x14ac:dyDescent="0.35">
      <c r="A15" s="44" t="s">
        <v>809</v>
      </c>
      <c r="B15" s="15"/>
      <c r="C15" s="15">
        <v>2262.3999999999996</v>
      </c>
      <c r="D15" s="15">
        <v>83.5</v>
      </c>
      <c r="E15" s="15">
        <v>0</v>
      </c>
      <c r="F15" s="15">
        <v>2178.9</v>
      </c>
    </row>
    <row r="16" spans="1:6" x14ac:dyDescent="0.35">
      <c r="A16" s="79">
        <v>2019</v>
      </c>
      <c r="B16" s="13"/>
      <c r="C16" s="13"/>
      <c r="D16" s="13"/>
      <c r="E16" s="13"/>
      <c r="F16" s="13"/>
    </row>
    <row r="17" spans="1:6" x14ac:dyDescent="0.35">
      <c r="A17" s="5" t="s">
        <v>59</v>
      </c>
      <c r="B17" s="5"/>
      <c r="C17" s="5"/>
      <c r="D17" s="5"/>
      <c r="E17" s="5"/>
      <c r="F17" s="5"/>
    </row>
    <row r="18" spans="1:6" x14ac:dyDescent="0.35">
      <c r="A18" s="6" t="s">
        <v>60</v>
      </c>
      <c r="B18" s="166">
        <v>1.0999999999999999E-2</v>
      </c>
      <c r="C18" s="14">
        <v>799.9</v>
      </c>
      <c r="D18" s="14" t="s">
        <v>451</v>
      </c>
      <c r="E18" s="14">
        <v>463.7</v>
      </c>
      <c r="F18" s="14">
        <v>336.2</v>
      </c>
    </row>
    <row r="19" spans="1:6" x14ac:dyDescent="0.35">
      <c r="A19" s="6" t="s">
        <v>780</v>
      </c>
      <c r="B19" s="166"/>
      <c r="C19" s="14">
        <v>325</v>
      </c>
      <c r="D19" s="14">
        <v>0.2</v>
      </c>
      <c r="E19" s="14" t="s">
        <v>451</v>
      </c>
      <c r="F19" s="14">
        <v>324.8</v>
      </c>
    </row>
    <row r="20" spans="1:6" x14ac:dyDescent="0.35">
      <c r="A20" s="6" t="s">
        <v>64</v>
      </c>
      <c r="B20" s="166">
        <v>3.5000000000000003E-2</v>
      </c>
      <c r="C20" s="14">
        <v>94.9</v>
      </c>
      <c r="D20" s="14">
        <v>2.1</v>
      </c>
      <c r="E20" s="14">
        <v>11.5</v>
      </c>
      <c r="F20" s="14">
        <v>81.3</v>
      </c>
    </row>
    <row r="21" spans="1:6" x14ac:dyDescent="0.35">
      <c r="A21" s="6" t="s">
        <v>66</v>
      </c>
      <c r="B21" s="166">
        <v>2.1000000000000001E-2</v>
      </c>
      <c r="C21" s="14">
        <v>100</v>
      </c>
      <c r="D21" s="14">
        <v>100</v>
      </c>
      <c r="E21" s="14" t="s">
        <v>451</v>
      </c>
      <c r="F21" s="14" t="s">
        <v>451</v>
      </c>
    </row>
    <row r="22" spans="1:6" x14ac:dyDescent="0.35">
      <c r="A22" s="44" t="s">
        <v>68</v>
      </c>
      <c r="B22" s="15"/>
      <c r="C22" s="15">
        <v>1319.8000000000002</v>
      </c>
      <c r="D22" s="15">
        <v>102.3</v>
      </c>
      <c r="E22" s="15">
        <v>475.2</v>
      </c>
      <c r="F22" s="15">
        <v>742.4</v>
      </c>
    </row>
    <row r="23" spans="1:6" x14ac:dyDescent="0.35">
      <c r="A23" s="5" t="s">
        <v>479</v>
      </c>
      <c r="B23" s="5"/>
      <c r="C23" s="5"/>
      <c r="D23" s="5"/>
      <c r="E23" s="5"/>
      <c r="F23" s="5"/>
    </row>
    <row r="24" spans="1:6" x14ac:dyDescent="0.35">
      <c r="A24" s="6" t="s">
        <v>783</v>
      </c>
      <c r="B24" s="14"/>
      <c r="C24" s="14">
        <v>1513.5</v>
      </c>
      <c r="D24" s="14" t="s">
        <v>451</v>
      </c>
      <c r="E24" s="14" t="s">
        <v>451</v>
      </c>
      <c r="F24" s="14">
        <v>1513.5</v>
      </c>
    </row>
    <row r="25" spans="1:6" x14ac:dyDescent="0.35">
      <c r="A25" s="6" t="s">
        <v>808</v>
      </c>
      <c r="B25" s="166">
        <v>3.2000000000000001E-2</v>
      </c>
      <c r="C25" s="14">
        <v>62.199999999999953</v>
      </c>
      <c r="D25" s="14">
        <v>33</v>
      </c>
      <c r="E25" s="14" t="s">
        <v>451</v>
      </c>
      <c r="F25" s="14">
        <v>29.2</v>
      </c>
    </row>
    <row r="26" spans="1:6" x14ac:dyDescent="0.35">
      <c r="A26" s="44" t="s">
        <v>809</v>
      </c>
      <c r="B26" s="15"/>
      <c r="C26" s="15">
        <v>1575.7</v>
      </c>
      <c r="D26" s="15">
        <v>33</v>
      </c>
      <c r="E26" s="15">
        <v>0</v>
      </c>
      <c r="F26" s="15">
        <v>1542.7</v>
      </c>
    </row>
    <row r="28" spans="1:6" x14ac:dyDescent="0.35">
      <c r="A28" s="163" t="s">
        <v>1007</v>
      </c>
    </row>
    <row r="29" spans="1:6" ht="30" x14ac:dyDescent="0.35">
      <c r="A29" s="162" t="s">
        <v>1047</v>
      </c>
    </row>
    <row r="30" spans="1:6" x14ac:dyDescent="0.35">
      <c r="A30" s="2"/>
    </row>
    <row r="31" spans="1:6" x14ac:dyDescent="0.35">
      <c r="A31" s="162"/>
    </row>
    <row r="32" spans="1:6" x14ac:dyDescent="0.35">
      <c r="A32" s="162"/>
    </row>
  </sheetData>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A5F3F-726F-4848-937B-2E536CC3F748}">
  <dimension ref="A1:F37"/>
  <sheetViews>
    <sheetView workbookViewId="0"/>
  </sheetViews>
  <sheetFormatPr defaultRowHeight="14.5" x14ac:dyDescent="0.35"/>
  <cols>
    <col min="1" max="1" width="51.26953125" customWidth="1"/>
    <col min="6" max="6" width="9.1796875" customWidth="1"/>
  </cols>
  <sheetData>
    <row r="1" spans="1:6" x14ac:dyDescent="0.35">
      <c r="A1" s="2" t="s">
        <v>990</v>
      </c>
    </row>
    <row r="2" spans="1:6" x14ac:dyDescent="0.35">
      <c r="A2" s="2" t="s">
        <v>992</v>
      </c>
    </row>
    <row r="3" spans="1:6" x14ac:dyDescent="0.35">
      <c r="A3" s="121"/>
      <c r="B3" s="184"/>
      <c r="C3" s="192" t="s">
        <v>810</v>
      </c>
      <c r="D3" s="193"/>
      <c r="E3" s="192" t="s">
        <v>811</v>
      </c>
      <c r="F3" s="193"/>
    </row>
    <row r="4" spans="1:6" ht="32.5" x14ac:dyDescent="0.35">
      <c r="A4" s="79"/>
      <c r="B4" s="173" t="s">
        <v>1068</v>
      </c>
      <c r="C4" s="160" t="s">
        <v>812</v>
      </c>
      <c r="D4" s="160" t="s">
        <v>813</v>
      </c>
      <c r="E4" s="160" t="s">
        <v>814</v>
      </c>
      <c r="F4" s="160" t="s">
        <v>815</v>
      </c>
    </row>
    <row r="5" spans="1:6" x14ac:dyDescent="0.35">
      <c r="A5" s="121">
        <v>2020</v>
      </c>
      <c r="B5" s="122"/>
      <c r="C5" s="122"/>
      <c r="D5" s="122"/>
      <c r="E5" s="122"/>
      <c r="F5" s="122"/>
    </row>
    <row r="6" spans="1:6" x14ac:dyDescent="0.35">
      <c r="A6" s="5" t="s">
        <v>779</v>
      </c>
      <c r="B6" s="5"/>
      <c r="C6" s="5"/>
      <c r="D6" s="5"/>
      <c r="E6" s="5"/>
      <c r="F6" s="5"/>
    </row>
    <row r="7" spans="1:6" x14ac:dyDescent="0.35">
      <c r="A7" s="6" t="s">
        <v>816</v>
      </c>
      <c r="B7" s="104">
        <v>597.70000000000005</v>
      </c>
      <c r="C7" s="14">
        <v>-2.4</v>
      </c>
      <c r="D7" s="14">
        <v>2.4</v>
      </c>
      <c r="E7" s="14">
        <v>0</v>
      </c>
      <c r="F7" s="14">
        <v>0</v>
      </c>
    </row>
    <row r="8" spans="1:6" x14ac:dyDescent="0.35">
      <c r="A8" s="6" t="s">
        <v>817</v>
      </c>
      <c r="B8" s="104">
        <v>487.7</v>
      </c>
      <c r="C8" s="14">
        <v>0</v>
      </c>
      <c r="D8" s="14">
        <v>0</v>
      </c>
      <c r="E8" s="14">
        <v>0</v>
      </c>
      <c r="F8" s="14">
        <v>0</v>
      </c>
    </row>
    <row r="9" spans="1:6" x14ac:dyDescent="0.35">
      <c r="A9" s="6" t="s">
        <v>818</v>
      </c>
      <c r="B9" s="104">
        <v>389.49999999999994</v>
      </c>
      <c r="C9" s="14">
        <v>-0.1</v>
      </c>
      <c r="D9" s="14">
        <v>0.1</v>
      </c>
      <c r="E9" s="14">
        <v>0</v>
      </c>
      <c r="F9" s="14">
        <v>0.2</v>
      </c>
    </row>
    <row r="10" spans="1:6" x14ac:dyDescent="0.35">
      <c r="A10" s="6" t="s">
        <v>66</v>
      </c>
      <c r="B10" s="104">
        <v>0</v>
      </c>
      <c r="C10" s="14">
        <v>0</v>
      </c>
      <c r="D10" s="14">
        <v>0</v>
      </c>
      <c r="E10" s="14">
        <v>0</v>
      </c>
      <c r="F10" s="14">
        <v>0</v>
      </c>
    </row>
    <row r="11" spans="1:6" x14ac:dyDescent="0.35">
      <c r="A11" s="9" t="s">
        <v>819</v>
      </c>
      <c r="B11" s="15">
        <v>1474.9</v>
      </c>
      <c r="C11" s="15">
        <v>-2.5</v>
      </c>
      <c r="D11" s="15">
        <v>2.5</v>
      </c>
      <c r="E11" s="15">
        <v>0</v>
      </c>
      <c r="F11" s="15">
        <v>0.2</v>
      </c>
    </row>
    <row r="12" spans="1:6" x14ac:dyDescent="0.35">
      <c r="A12" s="5" t="s">
        <v>782</v>
      </c>
      <c r="B12" s="5"/>
      <c r="C12" s="5"/>
      <c r="D12" s="5"/>
      <c r="E12" s="5"/>
      <c r="F12" s="5"/>
    </row>
    <row r="13" spans="1:6" x14ac:dyDescent="0.35">
      <c r="A13" s="6" t="s">
        <v>820</v>
      </c>
      <c r="B13" s="104">
        <v>1846.9999999999998</v>
      </c>
      <c r="C13" s="14">
        <v>0</v>
      </c>
      <c r="D13" s="14">
        <v>0</v>
      </c>
      <c r="E13" s="14">
        <v>0</v>
      </c>
      <c r="F13" s="14">
        <v>0</v>
      </c>
    </row>
    <row r="14" spans="1:6" x14ac:dyDescent="0.35">
      <c r="A14" s="6" t="s">
        <v>821</v>
      </c>
      <c r="B14" s="104">
        <v>415.40000000000003</v>
      </c>
      <c r="C14" s="14">
        <v>0</v>
      </c>
      <c r="D14" s="14">
        <v>0</v>
      </c>
      <c r="E14" s="14">
        <v>0</v>
      </c>
      <c r="F14" s="14">
        <v>0</v>
      </c>
    </row>
    <row r="15" spans="1:6" x14ac:dyDescent="0.35">
      <c r="A15" s="9" t="s">
        <v>819</v>
      </c>
      <c r="B15" s="15">
        <v>2262.3999999999996</v>
      </c>
      <c r="C15" s="15">
        <v>0</v>
      </c>
      <c r="D15" s="15">
        <v>0</v>
      </c>
      <c r="E15" s="15">
        <v>0</v>
      </c>
      <c r="F15" s="15">
        <v>0</v>
      </c>
    </row>
    <row r="16" spans="1:6" x14ac:dyDescent="0.35">
      <c r="A16" s="126"/>
      <c r="B16" s="127"/>
      <c r="C16" s="127"/>
      <c r="D16" s="127"/>
      <c r="E16" s="127"/>
      <c r="F16" s="127"/>
    </row>
    <row r="17" spans="1:6" ht="15" customHeight="1" x14ac:dyDescent="0.35">
      <c r="A17" s="121"/>
      <c r="B17" s="183"/>
      <c r="C17" s="192" t="s">
        <v>810</v>
      </c>
      <c r="D17" s="193"/>
      <c r="E17" s="192" t="s">
        <v>811</v>
      </c>
      <c r="F17" s="191"/>
    </row>
    <row r="18" spans="1:6" ht="32.5" x14ac:dyDescent="0.35">
      <c r="A18" s="79"/>
      <c r="B18" s="173" t="s">
        <v>1068</v>
      </c>
      <c r="C18" s="160" t="s">
        <v>812</v>
      </c>
      <c r="D18" s="160" t="s">
        <v>813</v>
      </c>
      <c r="E18" s="160" t="s">
        <v>814</v>
      </c>
      <c r="F18" s="160" t="s">
        <v>815</v>
      </c>
    </row>
    <row r="19" spans="1:6" x14ac:dyDescent="0.35">
      <c r="A19" s="79">
        <v>2019</v>
      </c>
      <c r="B19" s="160"/>
      <c r="C19" s="160"/>
      <c r="D19" s="160"/>
      <c r="E19" s="160"/>
      <c r="F19" s="160"/>
    </row>
    <row r="20" spans="1:6" x14ac:dyDescent="0.35">
      <c r="A20" s="5" t="s">
        <v>779</v>
      </c>
      <c r="B20" s="5"/>
      <c r="C20" s="5"/>
      <c r="D20" s="5"/>
      <c r="E20" s="5"/>
      <c r="F20" s="5"/>
    </row>
    <row r="21" spans="1:6" x14ac:dyDescent="0.35">
      <c r="A21" s="6" t="s">
        <v>816</v>
      </c>
      <c r="B21" s="104">
        <v>799.9</v>
      </c>
      <c r="C21" s="14">
        <v>-2.2999999999999998</v>
      </c>
      <c r="D21" s="14">
        <v>2.2999999999999998</v>
      </c>
      <c r="E21" s="14" t="s">
        <v>451</v>
      </c>
      <c r="F21" s="14" t="s">
        <v>451</v>
      </c>
    </row>
    <row r="22" spans="1:6" x14ac:dyDescent="0.35">
      <c r="A22" s="6" t="s">
        <v>817</v>
      </c>
      <c r="B22" s="104">
        <v>325</v>
      </c>
      <c r="C22" s="14" t="s">
        <v>451</v>
      </c>
      <c r="D22" s="14" t="s">
        <v>451</v>
      </c>
      <c r="E22" s="14" t="s">
        <v>451</v>
      </c>
      <c r="F22" s="14" t="s">
        <v>451</v>
      </c>
    </row>
    <row r="23" spans="1:6" x14ac:dyDescent="0.35">
      <c r="A23" s="6" t="s">
        <v>818</v>
      </c>
      <c r="B23" s="104">
        <v>94.9</v>
      </c>
      <c r="C23" s="14">
        <v>-0.1</v>
      </c>
      <c r="D23" s="14">
        <v>0.1</v>
      </c>
      <c r="E23" s="14" t="s">
        <v>822</v>
      </c>
      <c r="F23" s="14">
        <v>0.2</v>
      </c>
    </row>
    <row r="24" spans="1:6" x14ac:dyDescent="0.35">
      <c r="A24" s="6" t="s">
        <v>66</v>
      </c>
      <c r="B24" s="104">
        <v>100</v>
      </c>
      <c r="C24" s="14">
        <v>-0.5</v>
      </c>
      <c r="D24" s="14">
        <v>0.5</v>
      </c>
      <c r="E24" s="14" t="s">
        <v>451</v>
      </c>
      <c r="F24" s="14" t="s">
        <v>451</v>
      </c>
    </row>
    <row r="25" spans="1:6" x14ac:dyDescent="0.35">
      <c r="A25" s="9" t="s">
        <v>819</v>
      </c>
      <c r="B25" s="15">
        <v>1319.8000000000002</v>
      </c>
      <c r="C25" s="15">
        <v>-2.9</v>
      </c>
      <c r="D25" s="15">
        <v>2.9</v>
      </c>
      <c r="E25" s="15">
        <v>0</v>
      </c>
      <c r="F25" s="15">
        <v>0.2</v>
      </c>
    </row>
    <row r="26" spans="1:6" x14ac:dyDescent="0.35">
      <c r="A26" s="5" t="s">
        <v>782</v>
      </c>
      <c r="B26" s="5"/>
      <c r="C26" s="5"/>
      <c r="D26" s="5"/>
      <c r="E26" s="5"/>
      <c r="F26" s="5"/>
    </row>
    <row r="27" spans="1:6" x14ac:dyDescent="0.35">
      <c r="A27" s="6" t="s">
        <v>820</v>
      </c>
      <c r="B27" s="104">
        <v>1513.5</v>
      </c>
      <c r="C27" s="14" t="s">
        <v>451</v>
      </c>
      <c r="D27" s="14" t="s">
        <v>451</v>
      </c>
      <c r="E27" s="14" t="s">
        <v>451</v>
      </c>
      <c r="F27" s="14" t="s">
        <v>451</v>
      </c>
    </row>
    <row r="28" spans="1:6" x14ac:dyDescent="0.35">
      <c r="A28" s="6" t="s">
        <v>821</v>
      </c>
      <c r="B28" s="104">
        <v>62.199999999999953</v>
      </c>
      <c r="C28" s="14" t="s">
        <v>451</v>
      </c>
      <c r="D28" s="14" t="s">
        <v>451</v>
      </c>
      <c r="E28" s="14" t="s">
        <v>451</v>
      </c>
      <c r="F28" s="14" t="s">
        <v>451</v>
      </c>
    </row>
    <row r="29" spans="1:6" x14ac:dyDescent="0.35">
      <c r="A29" s="9" t="s">
        <v>819</v>
      </c>
      <c r="B29" s="15">
        <v>1575.7</v>
      </c>
      <c r="C29" s="15">
        <v>0</v>
      </c>
      <c r="D29" s="15">
        <v>0</v>
      </c>
      <c r="E29" s="15">
        <v>0</v>
      </c>
      <c r="F29" s="15">
        <v>0</v>
      </c>
    </row>
    <row r="31" spans="1:6" x14ac:dyDescent="0.35">
      <c r="A31" s="163" t="s">
        <v>999</v>
      </c>
    </row>
    <row r="32" spans="1:6" ht="30" x14ac:dyDescent="0.35">
      <c r="A32" s="164" t="s">
        <v>1048</v>
      </c>
    </row>
    <row r="33" spans="1:1" ht="20" x14ac:dyDescent="0.35">
      <c r="A33" s="164" t="s">
        <v>1049</v>
      </c>
    </row>
    <row r="34" spans="1:1" ht="30" x14ac:dyDescent="0.35">
      <c r="A34" s="164" t="s">
        <v>1050</v>
      </c>
    </row>
    <row r="35" spans="1:1" ht="20" x14ac:dyDescent="0.35">
      <c r="A35" s="164" t="s">
        <v>1051</v>
      </c>
    </row>
    <row r="36" spans="1:1" x14ac:dyDescent="0.35">
      <c r="A36" s="164"/>
    </row>
    <row r="37" spans="1:1" x14ac:dyDescent="0.35">
      <c r="A37" s="164"/>
    </row>
  </sheetData>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1BD6B-0FE7-4DBC-B356-ADC5BCE71F76}">
  <dimension ref="A1:D17"/>
  <sheetViews>
    <sheetView workbookViewId="0"/>
  </sheetViews>
  <sheetFormatPr defaultRowHeight="14.5" x14ac:dyDescent="0.35"/>
  <cols>
    <col min="1" max="1" width="6" customWidth="1"/>
    <col min="2" max="2" width="58.7265625" bestFit="1" customWidth="1"/>
  </cols>
  <sheetData>
    <row r="1" spans="1:4" x14ac:dyDescent="0.35">
      <c r="A1" s="2" t="s">
        <v>823</v>
      </c>
      <c r="B1" s="2"/>
      <c r="C1" s="2"/>
      <c r="D1" s="2"/>
    </row>
    <row r="2" spans="1:4" x14ac:dyDescent="0.35">
      <c r="A2" s="17"/>
      <c r="B2" s="80"/>
      <c r="C2" s="226"/>
      <c r="D2" s="226"/>
    </row>
    <row r="3" spans="1:4" ht="21" x14ac:dyDescent="0.35">
      <c r="A3" s="79"/>
      <c r="B3" s="13"/>
      <c r="C3" s="10" t="s">
        <v>55</v>
      </c>
      <c r="D3" s="13" t="s">
        <v>56</v>
      </c>
    </row>
    <row r="4" spans="1:4" x14ac:dyDescent="0.35">
      <c r="A4" s="227" t="s">
        <v>824</v>
      </c>
      <c r="B4" s="227"/>
      <c r="C4" s="227"/>
      <c r="D4" s="228"/>
    </row>
    <row r="5" spans="1:4" x14ac:dyDescent="0.35">
      <c r="A5" s="6"/>
      <c r="B5" s="43" t="s">
        <v>825</v>
      </c>
      <c r="C5" s="14"/>
      <c r="D5" s="14"/>
    </row>
    <row r="6" spans="1:4" x14ac:dyDescent="0.35">
      <c r="A6" s="6" t="s">
        <v>826</v>
      </c>
      <c r="B6" s="43" t="s">
        <v>827</v>
      </c>
      <c r="C6" s="14"/>
      <c r="D6" s="14"/>
    </row>
    <row r="7" spans="1:4" x14ac:dyDescent="0.35">
      <c r="A7" s="6"/>
      <c r="B7" s="43" t="s">
        <v>828</v>
      </c>
      <c r="C7" s="11">
        <v>16.937112039999999</v>
      </c>
      <c r="D7" s="14">
        <v>17.5</v>
      </c>
    </row>
    <row r="8" spans="1:4" x14ac:dyDescent="0.35">
      <c r="A8" s="6" t="s">
        <v>829</v>
      </c>
      <c r="B8" s="43" t="s">
        <v>830</v>
      </c>
      <c r="C8" s="11">
        <v>6.3769999999999998</v>
      </c>
      <c r="D8" s="14">
        <v>3.1</v>
      </c>
    </row>
    <row r="9" spans="1:4" x14ac:dyDescent="0.35">
      <c r="A9" s="6" t="s">
        <v>831</v>
      </c>
      <c r="B9" s="43" t="s">
        <v>832</v>
      </c>
      <c r="C9" s="11">
        <v>2.0711219999999999</v>
      </c>
      <c r="D9" s="14">
        <v>4.0999999999999996</v>
      </c>
    </row>
    <row r="10" spans="1:4" x14ac:dyDescent="0.35">
      <c r="A10" s="6" t="s">
        <v>833</v>
      </c>
      <c r="B10" s="43" t="s">
        <v>834</v>
      </c>
      <c r="C10" s="11">
        <v>0.202848</v>
      </c>
      <c r="D10" s="14">
        <v>0.2</v>
      </c>
    </row>
    <row r="11" spans="1:4" x14ac:dyDescent="0.35">
      <c r="A11" s="229" t="s">
        <v>177</v>
      </c>
      <c r="B11" s="229"/>
      <c r="C11" s="12">
        <v>25.588082039999996</v>
      </c>
      <c r="D11" s="15">
        <v>24.900000000000002</v>
      </c>
    </row>
    <row r="14" spans="1:4" ht="21" x14ac:dyDescent="0.35">
      <c r="A14" s="79"/>
      <c r="B14" s="13"/>
      <c r="C14" s="10" t="s">
        <v>55</v>
      </c>
      <c r="D14" s="13" t="s">
        <v>56</v>
      </c>
    </row>
    <row r="15" spans="1:4" x14ac:dyDescent="0.35">
      <c r="A15" s="227" t="s">
        <v>835</v>
      </c>
      <c r="B15" s="227"/>
      <c r="C15" s="227"/>
      <c r="D15" s="228"/>
    </row>
    <row r="16" spans="1:4" ht="30" x14ac:dyDescent="0.35">
      <c r="A16" s="6" t="s">
        <v>826</v>
      </c>
      <c r="B16" s="168" t="s">
        <v>836</v>
      </c>
      <c r="C16" s="11">
        <v>38.397464149999998</v>
      </c>
      <c r="D16" s="14">
        <v>32.6</v>
      </c>
    </row>
    <row r="17" spans="1:4" x14ac:dyDescent="0.35">
      <c r="A17" s="229" t="s">
        <v>177</v>
      </c>
      <c r="B17" s="229"/>
      <c r="C17" s="12">
        <v>38.397464149999998</v>
      </c>
      <c r="D17" s="15">
        <v>32.6</v>
      </c>
    </row>
  </sheetData>
  <mergeCells count="5">
    <mergeCell ref="C2:D2"/>
    <mergeCell ref="A4:D4"/>
    <mergeCell ref="A11:B11"/>
    <mergeCell ref="A15:D15"/>
    <mergeCell ref="A17:B17"/>
  </mergeCell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BCD2-5CC7-40FC-A217-244F63926694}">
  <dimension ref="A1:E33"/>
  <sheetViews>
    <sheetView workbookViewId="0"/>
  </sheetViews>
  <sheetFormatPr defaultRowHeight="14.5" x14ac:dyDescent="0.35"/>
  <cols>
    <col min="1" max="1" width="51.26953125" customWidth="1"/>
  </cols>
  <sheetData>
    <row r="1" spans="1:5" x14ac:dyDescent="0.35">
      <c r="A1" s="2" t="s">
        <v>845</v>
      </c>
    </row>
    <row r="2" spans="1:5" ht="15" customHeight="1" x14ac:dyDescent="0.35">
      <c r="A2" s="128"/>
      <c r="B2" s="200"/>
      <c r="C2" s="199" t="s">
        <v>837</v>
      </c>
      <c r="D2" s="181"/>
      <c r="E2" s="182"/>
    </row>
    <row r="3" spans="1:5" ht="32.5" x14ac:dyDescent="0.35">
      <c r="A3" s="129">
        <v>2020</v>
      </c>
      <c r="B3" s="174" t="s">
        <v>803</v>
      </c>
      <c r="C3" s="130" t="s">
        <v>838</v>
      </c>
      <c r="D3" s="130" t="s">
        <v>839</v>
      </c>
      <c r="E3" s="130" t="s">
        <v>840</v>
      </c>
    </row>
    <row r="4" spans="1:5" x14ac:dyDescent="0.35">
      <c r="A4" s="113" t="s">
        <v>511</v>
      </c>
      <c r="B4" s="113"/>
      <c r="C4" s="5"/>
      <c r="D4" s="5"/>
      <c r="E4" s="5"/>
    </row>
    <row r="5" spans="1:5" x14ac:dyDescent="0.35">
      <c r="A5" s="6" t="s">
        <v>841</v>
      </c>
      <c r="B5" s="14">
        <v>17920.8</v>
      </c>
      <c r="C5" s="14">
        <v>0</v>
      </c>
      <c r="D5" s="14">
        <v>17920.8</v>
      </c>
      <c r="E5" s="14">
        <v>0</v>
      </c>
    </row>
    <row r="6" spans="1:5" x14ac:dyDescent="0.35">
      <c r="A6" s="6" t="s">
        <v>842</v>
      </c>
      <c r="B6" s="14">
        <v>592.70000000000005</v>
      </c>
      <c r="C6" s="14">
        <v>0</v>
      </c>
      <c r="D6" s="14">
        <v>77.2</v>
      </c>
      <c r="E6" s="14">
        <v>515.5</v>
      </c>
    </row>
    <row r="7" spans="1:5" x14ac:dyDescent="0.35">
      <c r="A7" s="9" t="s">
        <v>548</v>
      </c>
      <c r="B7" s="15">
        <v>18513.5</v>
      </c>
      <c r="C7" s="15">
        <v>0</v>
      </c>
      <c r="D7" s="15">
        <v>17998</v>
      </c>
      <c r="E7" s="15">
        <v>515.5</v>
      </c>
    </row>
    <row r="8" spans="1:5" x14ac:dyDescent="0.35">
      <c r="A8" s="5" t="s">
        <v>512</v>
      </c>
      <c r="B8" s="5"/>
      <c r="C8" s="5"/>
      <c r="D8" s="5"/>
      <c r="E8" s="5"/>
    </row>
    <row r="9" spans="1:5" x14ac:dyDescent="0.35">
      <c r="A9" s="6" t="s">
        <v>843</v>
      </c>
      <c r="B9" s="14">
        <v>8885.6</v>
      </c>
      <c r="C9" s="14">
        <v>0</v>
      </c>
      <c r="D9" s="14">
        <v>8885.6</v>
      </c>
      <c r="E9" s="14">
        <v>0</v>
      </c>
    </row>
    <row r="10" spans="1:5" x14ac:dyDescent="0.35">
      <c r="A10" s="6" t="s">
        <v>844</v>
      </c>
      <c r="B10" s="14">
        <v>704.59999999999991</v>
      </c>
      <c r="C10" s="14">
        <v>0</v>
      </c>
      <c r="D10" s="14">
        <v>1</v>
      </c>
      <c r="E10" s="14">
        <v>703.59999999999991</v>
      </c>
    </row>
    <row r="11" spans="1:5" x14ac:dyDescent="0.35">
      <c r="A11" s="9" t="s">
        <v>552</v>
      </c>
      <c r="B11" s="15">
        <v>9590.2000000000007</v>
      </c>
      <c r="C11" s="15">
        <v>0</v>
      </c>
      <c r="D11" s="15">
        <v>8886.6</v>
      </c>
      <c r="E11" s="15">
        <v>703.59999999999991</v>
      </c>
    </row>
    <row r="12" spans="1:5" x14ac:dyDescent="0.35">
      <c r="A12" s="5" t="s">
        <v>513</v>
      </c>
      <c r="B12" s="5"/>
      <c r="C12" s="5"/>
      <c r="D12" s="5"/>
      <c r="E12" s="5"/>
    </row>
    <row r="13" spans="1:5" x14ac:dyDescent="0.35">
      <c r="A13" s="6" t="s">
        <v>525</v>
      </c>
      <c r="B13" s="14">
        <v>11</v>
      </c>
      <c r="C13" s="14">
        <v>0</v>
      </c>
      <c r="D13" s="14">
        <v>3.4</v>
      </c>
      <c r="E13" s="14">
        <v>7.6</v>
      </c>
    </row>
    <row r="14" spans="1:5" x14ac:dyDescent="0.35">
      <c r="A14" s="6" t="s">
        <v>526</v>
      </c>
      <c r="B14" s="14">
        <v>0.4</v>
      </c>
      <c r="C14" s="14">
        <v>0</v>
      </c>
      <c r="D14" s="14">
        <v>0</v>
      </c>
      <c r="E14" s="14">
        <v>0.4</v>
      </c>
    </row>
    <row r="15" spans="1:5" x14ac:dyDescent="0.35">
      <c r="A15" s="9" t="s">
        <v>556</v>
      </c>
      <c r="B15" s="15">
        <v>11.4</v>
      </c>
      <c r="C15" s="15">
        <v>0</v>
      </c>
      <c r="D15" s="15">
        <v>3.4</v>
      </c>
      <c r="E15" s="15">
        <v>8</v>
      </c>
    </row>
    <row r="16" spans="1:5" x14ac:dyDescent="0.35">
      <c r="A16" s="17"/>
      <c r="B16" s="17"/>
      <c r="C16" s="17"/>
      <c r="D16" s="17"/>
      <c r="E16" s="17"/>
    </row>
    <row r="17" spans="1:5" ht="15" customHeight="1" x14ac:dyDescent="0.35">
      <c r="A17" s="128"/>
      <c r="B17" s="200"/>
      <c r="C17" s="199" t="s">
        <v>837</v>
      </c>
      <c r="D17" s="181"/>
      <c r="E17" s="182"/>
    </row>
    <row r="18" spans="1:5" ht="32.5" x14ac:dyDescent="0.35">
      <c r="A18" s="129">
        <v>2019</v>
      </c>
      <c r="B18" s="174" t="s">
        <v>803</v>
      </c>
      <c r="C18" s="130" t="s">
        <v>838</v>
      </c>
      <c r="D18" s="130" t="s">
        <v>839</v>
      </c>
      <c r="E18" s="130" t="s">
        <v>840</v>
      </c>
    </row>
    <row r="19" spans="1:5" x14ac:dyDescent="0.35">
      <c r="A19" s="113" t="s">
        <v>511</v>
      </c>
      <c r="B19" s="113"/>
      <c r="C19" s="5"/>
      <c r="D19" s="5"/>
      <c r="E19" s="5"/>
    </row>
    <row r="20" spans="1:5" x14ac:dyDescent="0.35">
      <c r="A20" s="6" t="s">
        <v>841</v>
      </c>
      <c r="B20" s="14">
        <v>17935.400000000001</v>
      </c>
      <c r="C20" s="14">
        <v>0</v>
      </c>
      <c r="D20" s="14">
        <v>17935.400000000001</v>
      </c>
      <c r="E20" s="14">
        <v>0</v>
      </c>
    </row>
    <row r="21" spans="1:5" x14ac:dyDescent="0.35">
      <c r="A21" s="6" t="s">
        <v>842</v>
      </c>
      <c r="B21" s="14">
        <v>579.5</v>
      </c>
      <c r="C21" s="14">
        <v>0</v>
      </c>
      <c r="D21" s="14">
        <v>77.2</v>
      </c>
      <c r="E21" s="14">
        <v>502.3</v>
      </c>
    </row>
    <row r="22" spans="1:5" x14ac:dyDescent="0.35">
      <c r="A22" s="9" t="s">
        <v>548</v>
      </c>
      <c r="B22" s="15">
        <v>18514.900000000001</v>
      </c>
      <c r="C22" s="15">
        <v>0</v>
      </c>
      <c r="D22" s="15">
        <v>18012.500000000004</v>
      </c>
      <c r="E22" s="15">
        <v>502.40000000000003</v>
      </c>
    </row>
    <row r="23" spans="1:5" x14ac:dyDescent="0.35">
      <c r="A23" s="5" t="s">
        <v>512</v>
      </c>
      <c r="B23" s="5"/>
      <c r="C23" s="5"/>
      <c r="D23" s="5"/>
      <c r="E23" s="5"/>
    </row>
    <row r="24" spans="1:5" x14ac:dyDescent="0.35">
      <c r="A24" s="6" t="s">
        <v>843</v>
      </c>
      <c r="B24" s="14">
        <v>9033.4</v>
      </c>
      <c r="C24" s="14">
        <v>0</v>
      </c>
      <c r="D24" s="14">
        <v>9033.4</v>
      </c>
      <c r="E24" s="14">
        <v>0</v>
      </c>
    </row>
    <row r="25" spans="1:5" x14ac:dyDescent="0.35">
      <c r="A25" s="6" t="s">
        <v>844</v>
      </c>
      <c r="B25" s="14">
        <v>742.7</v>
      </c>
      <c r="C25" s="14">
        <v>0</v>
      </c>
      <c r="D25" s="14">
        <v>1</v>
      </c>
      <c r="E25" s="14">
        <v>741.6</v>
      </c>
    </row>
    <row r="26" spans="1:5" x14ac:dyDescent="0.35">
      <c r="A26" s="9" t="s">
        <v>552</v>
      </c>
      <c r="B26" s="15">
        <v>9776</v>
      </c>
      <c r="C26" s="15">
        <v>0</v>
      </c>
      <c r="D26" s="15">
        <v>9034.4</v>
      </c>
      <c r="E26" s="15">
        <v>741.6</v>
      </c>
    </row>
    <row r="27" spans="1:5" x14ac:dyDescent="0.35">
      <c r="A27" s="5" t="s">
        <v>513</v>
      </c>
      <c r="B27" s="5"/>
      <c r="C27" s="5"/>
      <c r="D27" s="5"/>
      <c r="E27" s="5"/>
    </row>
    <row r="28" spans="1:5" x14ac:dyDescent="0.35">
      <c r="A28" s="6" t="s">
        <v>525</v>
      </c>
      <c r="B28" s="14">
        <v>10.8</v>
      </c>
      <c r="C28" s="14">
        <v>0</v>
      </c>
      <c r="D28" s="14">
        <v>0</v>
      </c>
      <c r="E28" s="14">
        <v>10.8</v>
      </c>
    </row>
    <row r="29" spans="1:5" x14ac:dyDescent="0.35">
      <c r="A29" s="6" t="s">
        <v>526</v>
      </c>
      <c r="B29" s="14">
        <v>0.8</v>
      </c>
      <c r="C29" s="14">
        <v>0</v>
      </c>
      <c r="D29" s="14">
        <v>0</v>
      </c>
      <c r="E29" s="14">
        <v>0.8</v>
      </c>
    </row>
    <row r="30" spans="1:5" x14ac:dyDescent="0.35">
      <c r="A30" s="9" t="s">
        <v>556</v>
      </c>
      <c r="B30" s="15">
        <v>11.600000000000001</v>
      </c>
      <c r="C30" s="15">
        <v>0</v>
      </c>
      <c r="D30" s="15">
        <v>0</v>
      </c>
      <c r="E30" s="15">
        <v>11.600000000000001</v>
      </c>
    </row>
    <row r="32" spans="1:5" x14ac:dyDescent="0.35">
      <c r="A32" s="163" t="s">
        <v>1007</v>
      </c>
    </row>
    <row r="33" spans="1:1" ht="40" x14ac:dyDescent="0.35">
      <c r="A33" s="162" t="s">
        <v>1052</v>
      </c>
    </row>
  </sheetData>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BD549-A89D-434B-A529-0B6CD91C3578}">
  <dimension ref="A1:F33"/>
  <sheetViews>
    <sheetView workbookViewId="0"/>
  </sheetViews>
  <sheetFormatPr defaultRowHeight="14.5" x14ac:dyDescent="0.35"/>
  <cols>
    <col min="1" max="1" width="51.26953125" customWidth="1"/>
    <col min="2" max="2" width="10.1796875" customWidth="1"/>
    <col min="3" max="3" width="10.26953125" customWidth="1"/>
    <col min="4" max="4" width="9.54296875" customWidth="1"/>
  </cols>
  <sheetData>
    <row r="1" spans="1:6" x14ac:dyDescent="0.35">
      <c r="A1" s="2" t="s">
        <v>845</v>
      </c>
    </row>
    <row r="2" spans="1:6" x14ac:dyDescent="0.35">
      <c r="A2" s="131" t="s">
        <v>846</v>
      </c>
      <c r="B2" s="17"/>
      <c r="C2" s="17"/>
      <c r="D2" s="17"/>
      <c r="E2" s="17"/>
      <c r="F2" s="17"/>
    </row>
    <row r="3" spans="1:6" ht="32.5" x14ac:dyDescent="0.35">
      <c r="A3" s="129">
        <v>2020</v>
      </c>
      <c r="B3" s="132" t="s">
        <v>848</v>
      </c>
      <c r="C3" s="132" t="s">
        <v>849</v>
      </c>
      <c r="D3" s="132" t="s">
        <v>850</v>
      </c>
      <c r="E3" s="132" t="s">
        <v>851</v>
      </c>
      <c r="F3" s="132" t="s">
        <v>778</v>
      </c>
    </row>
    <row r="4" spans="1:6" x14ac:dyDescent="0.35">
      <c r="A4" s="113" t="s">
        <v>297</v>
      </c>
      <c r="B4" s="25">
        <v>502.3</v>
      </c>
      <c r="C4" s="25">
        <v>741.5999999999998</v>
      </c>
      <c r="D4" s="25">
        <v>10.8</v>
      </c>
      <c r="E4" s="25">
        <v>0.79999999999999971</v>
      </c>
      <c r="F4" s="25">
        <v>1255.6000000000001</v>
      </c>
    </row>
    <row r="5" spans="1:6" x14ac:dyDescent="0.35">
      <c r="A5" s="6" t="s">
        <v>568</v>
      </c>
      <c r="B5" s="14">
        <v>0</v>
      </c>
      <c r="C5" s="14">
        <v>0</v>
      </c>
      <c r="D5" s="14">
        <v>0</v>
      </c>
      <c r="E5" s="14">
        <v>0</v>
      </c>
      <c r="F5" s="14">
        <v>0</v>
      </c>
    </row>
    <row r="6" spans="1:6" x14ac:dyDescent="0.35">
      <c r="A6" s="6" t="s">
        <v>520</v>
      </c>
      <c r="B6" s="14">
        <v>7.26</v>
      </c>
      <c r="C6" s="14">
        <v>0.8</v>
      </c>
      <c r="D6" s="14">
        <v>1.1000000000000001</v>
      </c>
      <c r="E6" s="14">
        <v>0</v>
      </c>
      <c r="F6" s="14">
        <v>9.16</v>
      </c>
    </row>
    <row r="7" spans="1:6" x14ac:dyDescent="0.35">
      <c r="A7" s="6" t="s">
        <v>847</v>
      </c>
      <c r="B7" s="14">
        <v>0</v>
      </c>
      <c r="C7" s="14">
        <v>0.6</v>
      </c>
      <c r="D7" s="14">
        <v>0</v>
      </c>
      <c r="E7" s="14">
        <v>0</v>
      </c>
      <c r="F7" s="14">
        <v>0.6</v>
      </c>
    </row>
    <row r="8" spans="1:6" x14ac:dyDescent="0.35">
      <c r="A8" s="6" t="s">
        <v>523</v>
      </c>
      <c r="B8" s="14">
        <v>0</v>
      </c>
      <c r="C8" s="14">
        <v>0</v>
      </c>
      <c r="D8" s="14">
        <v>-0.1</v>
      </c>
      <c r="E8" s="14">
        <v>-0.2</v>
      </c>
      <c r="F8" s="14">
        <v>-0.30000000000000004</v>
      </c>
    </row>
    <row r="9" spans="1:6" x14ac:dyDescent="0.35">
      <c r="A9" s="6" t="s">
        <v>574</v>
      </c>
      <c r="B9" s="14">
        <v>6.08</v>
      </c>
      <c r="C9" s="14">
        <v>4.7</v>
      </c>
      <c r="D9" s="14">
        <v>0</v>
      </c>
      <c r="E9" s="14">
        <v>0</v>
      </c>
      <c r="F9" s="14">
        <v>10.780000000000001</v>
      </c>
    </row>
    <row r="10" spans="1:6" x14ac:dyDescent="0.35">
      <c r="A10" s="16" t="s">
        <v>852</v>
      </c>
      <c r="B10" s="16"/>
      <c r="C10" s="16"/>
      <c r="D10" s="16"/>
      <c r="E10" s="16"/>
      <c r="F10" s="16"/>
    </row>
    <row r="11" spans="1:6" x14ac:dyDescent="0.35">
      <c r="A11" s="6" t="s">
        <v>527</v>
      </c>
      <c r="B11" s="14">
        <v>0</v>
      </c>
      <c r="C11" s="14">
        <v>-39.200000000000003</v>
      </c>
      <c r="D11" s="14">
        <v>-4.0999999999999996</v>
      </c>
      <c r="E11" s="14">
        <v>-0.1</v>
      </c>
      <c r="F11" s="14">
        <v>-43.400000000000006</v>
      </c>
    </row>
    <row r="12" spans="1:6" x14ac:dyDescent="0.35">
      <c r="A12" s="6" t="s">
        <v>853</v>
      </c>
      <c r="B12" s="14">
        <v>0</v>
      </c>
      <c r="C12" s="14">
        <v>0</v>
      </c>
      <c r="D12" s="14">
        <v>0</v>
      </c>
      <c r="E12" s="14">
        <v>0</v>
      </c>
      <c r="F12" s="14">
        <v>0</v>
      </c>
    </row>
    <row r="13" spans="1:6" x14ac:dyDescent="0.35">
      <c r="A13" s="9" t="s">
        <v>854</v>
      </c>
      <c r="B13" s="15">
        <v>0</v>
      </c>
      <c r="C13" s="15">
        <v>-39.200000000000003</v>
      </c>
      <c r="D13" s="15">
        <v>-4.0999999999999996</v>
      </c>
      <c r="E13" s="15">
        <v>-0.1</v>
      </c>
      <c r="F13" s="15">
        <v>-43.400000000000006</v>
      </c>
    </row>
    <row r="14" spans="1:6" ht="21" x14ac:dyDescent="0.35">
      <c r="A14" s="5" t="s">
        <v>855</v>
      </c>
      <c r="B14" s="5"/>
      <c r="C14" s="5"/>
      <c r="D14" s="5"/>
      <c r="E14" s="5"/>
      <c r="F14" s="5"/>
    </row>
    <row r="15" spans="1:6" x14ac:dyDescent="0.35">
      <c r="A15" s="6" t="s">
        <v>575</v>
      </c>
      <c r="B15" s="14">
        <v>-0.2</v>
      </c>
      <c r="C15" s="14">
        <v>-5</v>
      </c>
      <c r="D15" s="14">
        <v>0</v>
      </c>
      <c r="E15" s="14">
        <v>0</v>
      </c>
      <c r="F15" s="14">
        <v>-5.2</v>
      </c>
    </row>
    <row r="16" spans="1:6" x14ac:dyDescent="0.35">
      <c r="A16" s="9" t="s">
        <v>856</v>
      </c>
      <c r="B16" s="15">
        <v>-0.2</v>
      </c>
      <c r="C16" s="15">
        <v>-5</v>
      </c>
      <c r="D16" s="15">
        <v>0</v>
      </c>
      <c r="E16" s="15">
        <v>0</v>
      </c>
      <c r="F16" s="15">
        <v>-5.2</v>
      </c>
    </row>
    <row r="17" spans="1:6" x14ac:dyDescent="0.35">
      <c r="A17" s="133" t="s">
        <v>300</v>
      </c>
      <c r="B17" s="134">
        <v>515.54000000000008</v>
      </c>
      <c r="C17" s="134">
        <v>703.5999999999998</v>
      </c>
      <c r="D17" s="134">
        <v>7.6000000000000014</v>
      </c>
      <c r="E17" s="134">
        <v>0.39999999999999969</v>
      </c>
      <c r="F17" s="134">
        <v>1227.24</v>
      </c>
    </row>
    <row r="18" spans="1:6" x14ac:dyDescent="0.35">
      <c r="A18" s="126"/>
      <c r="B18" s="135"/>
      <c r="C18" s="135"/>
      <c r="D18" s="135"/>
      <c r="E18" s="135"/>
      <c r="F18" s="135"/>
    </row>
    <row r="19" spans="1:6" ht="32.5" x14ac:dyDescent="0.35">
      <c r="A19" s="129">
        <v>2019</v>
      </c>
      <c r="B19" s="132" t="s">
        <v>848</v>
      </c>
      <c r="C19" s="132" t="s">
        <v>849</v>
      </c>
      <c r="D19" s="132" t="s">
        <v>850</v>
      </c>
      <c r="E19" s="132" t="s">
        <v>851</v>
      </c>
      <c r="F19" s="132" t="s">
        <v>778</v>
      </c>
    </row>
    <row r="20" spans="1:6" x14ac:dyDescent="0.35">
      <c r="A20" s="113" t="s">
        <v>297</v>
      </c>
      <c r="B20" s="25">
        <v>568.70000000000005</v>
      </c>
      <c r="C20" s="25">
        <v>506.7</v>
      </c>
      <c r="D20" s="25">
        <v>14.3</v>
      </c>
      <c r="E20" s="25">
        <v>1.4</v>
      </c>
      <c r="F20" s="25">
        <v>1091.1000000000001</v>
      </c>
    </row>
    <row r="21" spans="1:6" x14ac:dyDescent="0.35">
      <c r="A21" s="6" t="s">
        <v>568</v>
      </c>
      <c r="B21" s="14">
        <v>-9.5</v>
      </c>
      <c r="C21" s="14">
        <v>-23.2</v>
      </c>
      <c r="D21" s="14" t="s">
        <v>451</v>
      </c>
      <c r="E21" s="14" t="s">
        <v>451</v>
      </c>
      <c r="F21" s="14">
        <v>-32.700000000000003</v>
      </c>
    </row>
    <row r="22" spans="1:6" x14ac:dyDescent="0.35">
      <c r="A22" s="6" t="s">
        <v>520</v>
      </c>
      <c r="B22" s="14">
        <v>1.2</v>
      </c>
      <c r="C22" s="14">
        <v>5.3</v>
      </c>
      <c r="D22" s="14">
        <v>1.6</v>
      </c>
      <c r="E22" s="14">
        <v>0.5</v>
      </c>
      <c r="F22" s="14">
        <v>8.6</v>
      </c>
    </row>
    <row r="23" spans="1:6" x14ac:dyDescent="0.35">
      <c r="A23" s="6" t="s">
        <v>847</v>
      </c>
      <c r="B23" s="14" t="s">
        <v>451</v>
      </c>
      <c r="C23" s="14">
        <v>12</v>
      </c>
      <c r="D23" s="14" t="s">
        <v>451</v>
      </c>
      <c r="E23" s="14" t="s">
        <v>451</v>
      </c>
      <c r="F23" s="14">
        <v>12</v>
      </c>
    </row>
    <row r="24" spans="1:6" x14ac:dyDescent="0.35">
      <c r="A24" s="6" t="s">
        <v>523</v>
      </c>
      <c r="B24" s="14" t="s">
        <v>451</v>
      </c>
      <c r="C24" s="14">
        <v>-0.2</v>
      </c>
      <c r="D24" s="14" t="s">
        <v>451</v>
      </c>
      <c r="E24" s="14">
        <v>-0.1</v>
      </c>
      <c r="F24" s="14">
        <v>-0.30000000000000004</v>
      </c>
    </row>
    <row r="25" spans="1:6" x14ac:dyDescent="0.35">
      <c r="A25" s="6" t="s">
        <v>857</v>
      </c>
      <c r="B25" s="14" t="s">
        <v>451</v>
      </c>
      <c r="C25" s="14">
        <v>3.4</v>
      </c>
      <c r="D25" s="14" t="s">
        <v>451</v>
      </c>
      <c r="E25" s="14" t="s">
        <v>451</v>
      </c>
      <c r="F25" s="14">
        <v>3.4</v>
      </c>
    </row>
    <row r="26" spans="1:6" x14ac:dyDescent="0.35">
      <c r="A26" s="16" t="s">
        <v>852</v>
      </c>
      <c r="B26" s="16"/>
      <c r="C26" s="16"/>
      <c r="D26" s="16"/>
      <c r="E26" s="16"/>
      <c r="F26" s="16"/>
    </row>
    <row r="27" spans="1:6" x14ac:dyDescent="0.35">
      <c r="A27" s="6" t="s">
        <v>527</v>
      </c>
      <c r="B27" s="14" t="s">
        <v>451</v>
      </c>
      <c r="C27" s="14">
        <v>-24.1</v>
      </c>
      <c r="D27" s="14">
        <v>-4.9000000000000004</v>
      </c>
      <c r="E27" s="14">
        <v>-0.3</v>
      </c>
      <c r="F27" s="14">
        <v>-29.3</v>
      </c>
    </row>
    <row r="28" spans="1:6" x14ac:dyDescent="0.35">
      <c r="A28" s="6" t="s">
        <v>853</v>
      </c>
      <c r="B28" s="14">
        <v>0</v>
      </c>
      <c r="C28" s="14">
        <v>0</v>
      </c>
      <c r="D28" s="14">
        <v>-0.2</v>
      </c>
      <c r="E28" s="14">
        <v>-0.7</v>
      </c>
      <c r="F28" s="14">
        <v>-0.89999999999999991</v>
      </c>
    </row>
    <row r="29" spans="1:6" x14ac:dyDescent="0.35">
      <c r="A29" s="9" t="s">
        <v>854</v>
      </c>
      <c r="B29" s="15">
        <v>0</v>
      </c>
      <c r="C29" s="15">
        <v>-24.1</v>
      </c>
      <c r="D29" s="15">
        <v>-5.1000000000000005</v>
      </c>
      <c r="E29" s="15">
        <v>-1.1000000000000001</v>
      </c>
      <c r="F29" s="15">
        <v>-30.300000000000004</v>
      </c>
    </row>
    <row r="30" spans="1:6" ht="21" x14ac:dyDescent="0.35">
      <c r="A30" s="5" t="s">
        <v>855</v>
      </c>
      <c r="B30" s="5"/>
      <c r="C30" s="5"/>
      <c r="D30" s="5"/>
      <c r="E30" s="5"/>
      <c r="F30" s="5"/>
    </row>
    <row r="31" spans="1:6" x14ac:dyDescent="0.35">
      <c r="A31" s="6" t="s">
        <v>575</v>
      </c>
      <c r="B31" s="14">
        <v>-58</v>
      </c>
      <c r="C31" s="14">
        <v>261.7</v>
      </c>
      <c r="D31" s="14" t="s">
        <v>451</v>
      </c>
      <c r="E31" s="14" t="s">
        <v>451</v>
      </c>
      <c r="F31" s="14">
        <v>203.7</v>
      </c>
    </row>
    <row r="32" spans="1:6" x14ac:dyDescent="0.35">
      <c r="A32" s="9" t="s">
        <v>856</v>
      </c>
      <c r="B32" s="15">
        <v>-58</v>
      </c>
      <c r="C32" s="15">
        <v>261.7</v>
      </c>
      <c r="D32" s="15" t="s">
        <v>451</v>
      </c>
      <c r="E32" s="15" t="s">
        <v>451</v>
      </c>
      <c r="F32" s="15">
        <v>203.7</v>
      </c>
    </row>
    <row r="33" spans="1:6" x14ac:dyDescent="0.35">
      <c r="A33" s="9" t="s">
        <v>300</v>
      </c>
      <c r="B33" s="15">
        <v>502.3</v>
      </c>
      <c r="C33" s="15">
        <v>741.5999999999998</v>
      </c>
      <c r="D33" s="15">
        <v>10.8</v>
      </c>
      <c r="E33" s="15">
        <v>0.79999999999999971</v>
      </c>
      <c r="F33" s="15">
        <v>1255.6000000000001</v>
      </c>
    </row>
  </sheetData>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55A9-EFAB-4542-B5AE-348CED7557FA}">
  <dimension ref="A1:E21"/>
  <sheetViews>
    <sheetView workbookViewId="0"/>
  </sheetViews>
  <sheetFormatPr defaultRowHeight="14.5" x14ac:dyDescent="0.35"/>
  <cols>
    <col min="1" max="1" width="51.26953125" customWidth="1"/>
  </cols>
  <sheetData>
    <row r="1" spans="1:5" x14ac:dyDescent="0.35">
      <c r="A1" s="2" t="s">
        <v>993</v>
      </c>
    </row>
    <row r="2" spans="1:5" ht="15" customHeight="1" x14ac:dyDescent="0.35">
      <c r="A2" s="128"/>
      <c r="B2" s="200"/>
      <c r="C2" s="199" t="s">
        <v>837</v>
      </c>
      <c r="D2" s="181"/>
      <c r="E2" s="182"/>
    </row>
    <row r="3" spans="1:5" ht="32.5" x14ac:dyDescent="0.35">
      <c r="A3" s="129">
        <v>2020</v>
      </c>
      <c r="B3" s="174" t="s">
        <v>1068</v>
      </c>
      <c r="C3" s="136" t="s">
        <v>838</v>
      </c>
      <c r="D3" s="136" t="s">
        <v>839</v>
      </c>
      <c r="E3" s="136" t="s">
        <v>840</v>
      </c>
    </row>
    <row r="4" spans="1:5" x14ac:dyDescent="0.35">
      <c r="A4" s="113" t="s">
        <v>858</v>
      </c>
      <c r="B4" s="113"/>
      <c r="C4" s="5"/>
      <c r="D4" s="5"/>
      <c r="E4" s="5"/>
    </row>
    <row r="5" spans="1:5" x14ac:dyDescent="0.35">
      <c r="A5" s="6" t="s">
        <v>842</v>
      </c>
      <c r="B5" s="14">
        <v>6</v>
      </c>
      <c r="C5" s="14">
        <v>0</v>
      </c>
      <c r="D5" s="14">
        <v>6</v>
      </c>
      <c r="E5" s="14">
        <v>0</v>
      </c>
    </row>
    <row r="6" spans="1:5" x14ac:dyDescent="0.35">
      <c r="A6" s="9" t="s">
        <v>859</v>
      </c>
      <c r="B6" s="15">
        <v>6</v>
      </c>
      <c r="C6" s="15">
        <v>0</v>
      </c>
      <c r="D6" s="15">
        <v>6</v>
      </c>
      <c r="E6" s="15">
        <v>0</v>
      </c>
    </row>
    <row r="7" spans="1:5" x14ac:dyDescent="0.35">
      <c r="A7" s="113" t="s">
        <v>860</v>
      </c>
      <c r="B7" s="113"/>
      <c r="C7" s="5"/>
      <c r="D7" s="5"/>
      <c r="E7" s="5"/>
    </row>
    <row r="8" spans="1:5" x14ac:dyDescent="0.35">
      <c r="A8" s="6" t="s">
        <v>844</v>
      </c>
      <c r="B8" s="14">
        <v>2.5</v>
      </c>
      <c r="C8" s="14">
        <v>0</v>
      </c>
      <c r="D8" s="14">
        <v>2.5</v>
      </c>
      <c r="E8" s="14">
        <v>0</v>
      </c>
    </row>
    <row r="9" spans="1:5" x14ac:dyDescent="0.35">
      <c r="A9" s="9" t="s">
        <v>861</v>
      </c>
      <c r="B9" s="15">
        <v>2.5</v>
      </c>
      <c r="C9" s="15">
        <v>0</v>
      </c>
      <c r="D9" s="15">
        <v>2.5</v>
      </c>
      <c r="E9" s="15">
        <v>0</v>
      </c>
    </row>
    <row r="10" spans="1:5" x14ac:dyDescent="0.35">
      <c r="A10" s="17"/>
      <c r="B10" s="17"/>
      <c r="C10" s="17"/>
      <c r="D10" s="17"/>
      <c r="E10" s="17"/>
    </row>
    <row r="11" spans="1:5" ht="15" customHeight="1" x14ac:dyDescent="0.35">
      <c r="A11" s="128"/>
      <c r="B11" s="200"/>
      <c r="C11" s="199" t="s">
        <v>837</v>
      </c>
      <c r="D11" s="181"/>
      <c r="E11" s="182"/>
    </row>
    <row r="12" spans="1:5" ht="32.5" x14ac:dyDescent="0.35">
      <c r="A12" s="129">
        <v>2019</v>
      </c>
      <c r="B12" s="174" t="s">
        <v>1068</v>
      </c>
      <c r="C12" s="136" t="s">
        <v>838</v>
      </c>
      <c r="D12" s="136" t="s">
        <v>839</v>
      </c>
      <c r="E12" s="136" t="s">
        <v>840</v>
      </c>
    </row>
    <row r="13" spans="1:5" x14ac:dyDescent="0.35">
      <c r="A13" s="113" t="s">
        <v>858</v>
      </c>
      <c r="B13" s="113"/>
      <c r="C13" s="5"/>
      <c r="D13" s="5"/>
      <c r="E13" s="5"/>
    </row>
    <row r="14" spans="1:5" x14ac:dyDescent="0.35">
      <c r="A14" s="6" t="s">
        <v>842</v>
      </c>
      <c r="B14" s="14">
        <v>23.9</v>
      </c>
      <c r="C14" s="14">
        <v>0</v>
      </c>
      <c r="D14" s="14">
        <v>23.9</v>
      </c>
      <c r="E14" s="14">
        <v>0</v>
      </c>
    </row>
    <row r="15" spans="1:5" x14ac:dyDescent="0.35">
      <c r="A15" s="9" t="s">
        <v>859</v>
      </c>
      <c r="B15" s="15">
        <v>23.9</v>
      </c>
      <c r="C15" s="15">
        <v>0</v>
      </c>
      <c r="D15" s="15">
        <v>23.9</v>
      </c>
      <c r="E15" s="15">
        <v>0</v>
      </c>
    </row>
    <row r="16" spans="1:5" x14ac:dyDescent="0.35">
      <c r="A16" s="113" t="s">
        <v>860</v>
      </c>
      <c r="B16" s="113"/>
      <c r="C16" s="5"/>
      <c r="D16" s="5"/>
      <c r="E16" s="5"/>
    </row>
    <row r="17" spans="1:5" x14ac:dyDescent="0.35">
      <c r="A17" s="6" t="s">
        <v>844</v>
      </c>
      <c r="B17" s="14">
        <v>4.5</v>
      </c>
      <c r="C17" s="14">
        <v>0</v>
      </c>
      <c r="D17" s="14">
        <v>4.5</v>
      </c>
      <c r="E17" s="14">
        <v>0</v>
      </c>
    </row>
    <row r="18" spans="1:5" x14ac:dyDescent="0.35">
      <c r="A18" s="9" t="s">
        <v>861</v>
      </c>
      <c r="B18" s="15">
        <v>4.5</v>
      </c>
      <c r="C18" s="15">
        <v>0</v>
      </c>
      <c r="D18" s="15">
        <v>4.5</v>
      </c>
      <c r="E18" s="15">
        <v>0</v>
      </c>
    </row>
    <row r="20" spans="1:5" x14ac:dyDescent="0.35">
      <c r="A20" s="163" t="s">
        <v>1007</v>
      </c>
    </row>
    <row r="21" spans="1:5" x14ac:dyDescent="0.35">
      <c r="A21" s="162" t="s">
        <v>1053</v>
      </c>
    </row>
  </sheetData>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5C25-3509-44EA-A5E1-7F35FA604748}">
  <dimension ref="A1:C8"/>
  <sheetViews>
    <sheetView workbookViewId="0"/>
  </sheetViews>
  <sheetFormatPr defaultRowHeight="14.5" x14ac:dyDescent="0.35"/>
  <cols>
    <col min="1" max="1" width="51.26953125" customWidth="1"/>
  </cols>
  <sheetData>
    <row r="1" spans="1:3" x14ac:dyDescent="0.35">
      <c r="A1" s="28" t="s">
        <v>994</v>
      </c>
    </row>
    <row r="2" spans="1:3" x14ac:dyDescent="0.35">
      <c r="A2" s="2" t="s">
        <v>862</v>
      </c>
    </row>
    <row r="3" spans="1:3" ht="21" x14ac:dyDescent="0.35">
      <c r="A3" s="79"/>
      <c r="B3" s="10" t="s">
        <v>55</v>
      </c>
      <c r="C3" s="13" t="s">
        <v>56</v>
      </c>
    </row>
    <row r="4" spans="1:3" x14ac:dyDescent="0.35">
      <c r="A4" s="6" t="s">
        <v>863</v>
      </c>
      <c r="B4" s="11">
        <v>0</v>
      </c>
      <c r="C4" s="14">
        <v>0</v>
      </c>
    </row>
    <row r="5" spans="1:3" x14ac:dyDescent="0.35">
      <c r="A5" s="44" t="s">
        <v>864</v>
      </c>
      <c r="B5" s="12">
        <v>0</v>
      </c>
      <c r="C5" s="15">
        <v>0</v>
      </c>
    </row>
    <row r="7" spans="1:3" x14ac:dyDescent="0.35">
      <c r="A7" s="163" t="s">
        <v>1007</v>
      </c>
    </row>
    <row r="8" spans="1:3" x14ac:dyDescent="0.35">
      <c r="A8" s="162" t="s">
        <v>1054</v>
      </c>
    </row>
  </sheetData>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AE3C5-D984-4803-8CC3-C84E13BA3C82}">
  <dimension ref="A1:C28"/>
  <sheetViews>
    <sheetView workbookViewId="0"/>
  </sheetViews>
  <sheetFormatPr defaultRowHeight="14.5" x14ac:dyDescent="0.35"/>
  <cols>
    <col min="1" max="1" width="51.26953125" customWidth="1"/>
  </cols>
  <sheetData>
    <row r="1" spans="1:3" x14ac:dyDescent="0.35">
      <c r="A1" s="2" t="s">
        <v>865</v>
      </c>
    </row>
    <row r="2" spans="1:3" ht="21" x14ac:dyDescent="0.35">
      <c r="A2" s="3"/>
      <c r="B2" s="10" t="s">
        <v>55</v>
      </c>
      <c r="C2" s="13" t="s">
        <v>56</v>
      </c>
    </row>
    <row r="3" spans="1:3" x14ac:dyDescent="0.35">
      <c r="A3" s="5" t="s">
        <v>866</v>
      </c>
      <c r="B3" s="16"/>
      <c r="C3" s="16"/>
    </row>
    <row r="4" spans="1:3" x14ac:dyDescent="0.35">
      <c r="A4" s="16" t="s">
        <v>867</v>
      </c>
      <c r="B4" s="16"/>
      <c r="C4" s="16"/>
    </row>
    <row r="5" spans="1:3" x14ac:dyDescent="0.35">
      <c r="A5" s="6" t="s">
        <v>517</v>
      </c>
      <c r="B5" s="11">
        <v>33.5</v>
      </c>
      <c r="C5" s="14">
        <v>43.800000000000004</v>
      </c>
    </row>
    <row r="6" spans="1:3" x14ac:dyDescent="0.35">
      <c r="A6" s="6" t="s">
        <v>524</v>
      </c>
      <c r="B6" s="11">
        <v>54.1</v>
      </c>
      <c r="C6" s="14">
        <v>10.5</v>
      </c>
    </row>
    <row r="7" spans="1:3" x14ac:dyDescent="0.35">
      <c r="A7" s="6" t="s">
        <v>868</v>
      </c>
      <c r="B7" s="11">
        <v>2.1</v>
      </c>
      <c r="C7" s="14">
        <v>1.1000000000000001</v>
      </c>
    </row>
    <row r="8" spans="1:3" x14ac:dyDescent="0.35">
      <c r="A8" s="6" t="s">
        <v>869</v>
      </c>
      <c r="B8" s="11">
        <v>9.5</v>
      </c>
      <c r="C8" s="14">
        <v>14.1</v>
      </c>
    </row>
    <row r="9" spans="1:3" x14ac:dyDescent="0.35">
      <c r="A9" s="44" t="s">
        <v>870</v>
      </c>
      <c r="B9" s="12">
        <v>99.299999999999983</v>
      </c>
      <c r="C9" s="15">
        <v>69.5</v>
      </c>
    </row>
    <row r="10" spans="1:3" x14ac:dyDescent="0.35">
      <c r="A10" s="5" t="s">
        <v>871</v>
      </c>
      <c r="B10" s="16"/>
      <c r="C10" s="16"/>
    </row>
    <row r="11" spans="1:3" x14ac:dyDescent="0.35">
      <c r="A11" s="6" t="s">
        <v>517</v>
      </c>
      <c r="B11" s="11">
        <v>45.000000000000007</v>
      </c>
      <c r="C11" s="14">
        <v>53.1</v>
      </c>
    </row>
    <row r="12" spans="1:3" x14ac:dyDescent="0.35">
      <c r="A12" s="6" t="s">
        <v>524</v>
      </c>
      <c r="B12" s="11">
        <v>48.300000000000004</v>
      </c>
      <c r="C12" s="14">
        <v>9.8000000000000007</v>
      </c>
    </row>
    <row r="13" spans="1:3" x14ac:dyDescent="0.35">
      <c r="A13" s="6" t="s">
        <v>868</v>
      </c>
      <c r="B13" s="11">
        <v>2.0999999999999996</v>
      </c>
      <c r="C13" s="14">
        <v>1</v>
      </c>
    </row>
    <row r="14" spans="1:3" x14ac:dyDescent="0.35">
      <c r="A14" s="6" t="s">
        <v>872</v>
      </c>
      <c r="B14" s="11">
        <v>1</v>
      </c>
      <c r="C14" s="14">
        <v>0.3</v>
      </c>
    </row>
    <row r="15" spans="1:3" x14ac:dyDescent="0.35">
      <c r="A15" s="6" t="s">
        <v>869</v>
      </c>
      <c r="B15" s="11">
        <v>7.3999999999999995</v>
      </c>
      <c r="C15" s="14">
        <v>11.7</v>
      </c>
    </row>
    <row r="16" spans="1:3" x14ac:dyDescent="0.35">
      <c r="A16" s="44" t="s">
        <v>873</v>
      </c>
      <c r="B16" s="12">
        <v>103.80000000000001</v>
      </c>
      <c r="C16" s="15">
        <v>76</v>
      </c>
    </row>
    <row r="17" spans="1:3" x14ac:dyDescent="0.35">
      <c r="A17" s="44" t="s">
        <v>429</v>
      </c>
      <c r="B17" s="12">
        <v>-4.5000000000000284</v>
      </c>
      <c r="C17" s="15">
        <v>-6.5</v>
      </c>
    </row>
    <row r="18" spans="1:3" x14ac:dyDescent="0.35">
      <c r="A18" s="5" t="s">
        <v>874</v>
      </c>
      <c r="B18" s="16"/>
      <c r="C18" s="16"/>
    </row>
    <row r="19" spans="1:3" x14ac:dyDescent="0.35">
      <c r="A19" s="6" t="s">
        <v>875</v>
      </c>
      <c r="B19" s="11">
        <v>0.4</v>
      </c>
      <c r="C19" s="14">
        <v>0.2</v>
      </c>
    </row>
    <row r="20" spans="1:3" x14ac:dyDescent="0.35">
      <c r="A20" s="44" t="s">
        <v>876</v>
      </c>
      <c r="B20" s="12">
        <v>0.4</v>
      </c>
      <c r="C20" s="15">
        <v>0.2</v>
      </c>
    </row>
    <row r="21" spans="1:3" x14ac:dyDescent="0.35">
      <c r="A21" s="5" t="s">
        <v>877</v>
      </c>
      <c r="B21" s="16"/>
      <c r="C21" s="16"/>
    </row>
    <row r="22" spans="1:3" x14ac:dyDescent="0.35">
      <c r="A22" s="6" t="s">
        <v>42</v>
      </c>
      <c r="B22" s="11">
        <v>-35</v>
      </c>
      <c r="C22" s="14">
        <v>0</v>
      </c>
    </row>
    <row r="23" spans="1:3" x14ac:dyDescent="0.35">
      <c r="A23" s="44" t="s">
        <v>878</v>
      </c>
      <c r="B23" s="12">
        <v>-35</v>
      </c>
      <c r="C23" s="15">
        <v>0</v>
      </c>
    </row>
    <row r="24" spans="1:3" x14ac:dyDescent="0.35">
      <c r="A24" s="5" t="s">
        <v>879</v>
      </c>
      <c r="B24" s="16"/>
      <c r="C24" s="16"/>
    </row>
    <row r="25" spans="1:3" x14ac:dyDescent="0.35">
      <c r="A25" s="6" t="s">
        <v>880</v>
      </c>
      <c r="B25" s="11">
        <v>-6.9</v>
      </c>
      <c r="C25" s="14">
        <v>-19.7</v>
      </c>
    </row>
    <row r="26" spans="1:3" x14ac:dyDescent="0.35">
      <c r="A26" s="6" t="s">
        <v>881</v>
      </c>
      <c r="B26" s="11">
        <v>-12.6</v>
      </c>
      <c r="C26" s="14">
        <v>-0.20000000000000007</v>
      </c>
    </row>
    <row r="27" spans="1:3" x14ac:dyDescent="0.35">
      <c r="A27" s="6" t="s">
        <v>882</v>
      </c>
      <c r="B27" s="11">
        <v>-4.1000000000000005</v>
      </c>
      <c r="C27" s="14">
        <v>-8.1999999999999993</v>
      </c>
    </row>
    <row r="28" spans="1:3" x14ac:dyDescent="0.35">
      <c r="A28" s="44" t="s">
        <v>883</v>
      </c>
      <c r="B28" s="12">
        <v>-23.6</v>
      </c>
      <c r="C28" s="15">
        <v>-28.099999999999998</v>
      </c>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AF4B6-5A99-4226-A70E-DDEC944DC5FA}">
  <dimension ref="A1:C7"/>
  <sheetViews>
    <sheetView workbookViewId="0"/>
  </sheetViews>
  <sheetFormatPr defaultRowHeight="14.5" x14ac:dyDescent="0.35"/>
  <cols>
    <col min="1" max="1" width="51.26953125" customWidth="1"/>
  </cols>
  <sheetData>
    <row r="1" spans="1:3" x14ac:dyDescent="0.35">
      <c r="A1" s="2" t="s">
        <v>884</v>
      </c>
    </row>
    <row r="2" spans="1:3" ht="21" x14ac:dyDescent="0.35">
      <c r="A2" s="3"/>
      <c r="B2" s="10" t="s">
        <v>55</v>
      </c>
      <c r="C2" s="13" t="s">
        <v>56</v>
      </c>
    </row>
    <row r="3" spans="1:3" x14ac:dyDescent="0.35">
      <c r="A3" s="5" t="s">
        <v>885</v>
      </c>
      <c r="B3" s="16"/>
      <c r="C3" s="16"/>
    </row>
    <row r="4" spans="1:3" x14ac:dyDescent="0.35">
      <c r="A4" s="6" t="s">
        <v>860</v>
      </c>
      <c r="B4" s="11">
        <v>2.4999999999999996</v>
      </c>
      <c r="C4" s="14">
        <v>4.5</v>
      </c>
    </row>
    <row r="5" spans="1:3" x14ac:dyDescent="0.35">
      <c r="A5" s="6" t="s">
        <v>858</v>
      </c>
      <c r="B5" s="11">
        <v>6</v>
      </c>
      <c r="C5" s="14">
        <v>23.9</v>
      </c>
    </row>
    <row r="6" spans="1:3" x14ac:dyDescent="0.35">
      <c r="A6" s="6" t="s">
        <v>534</v>
      </c>
      <c r="B6" s="11">
        <v>0.5</v>
      </c>
      <c r="C6" s="14">
        <v>2.8</v>
      </c>
    </row>
    <row r="7" spans="1:3" x14ac:dyDescent="0.35">
      <c r="A7" s="9" t="s">
        <v>886</v>
      </c>
      <c r="B7" s="12">
        <v>9.1</v>
      </c>
      <c r="C7" s="15">
        <v>31.2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356A4-CA21-4411-836E-B69BAE83474B}">
  <dimension ref="A1:D13"/>
  <sheetViews>
    <sheetView workbookViewId="0"/>
  </sheetViews>
  <sheetFormatPr defaultRowHeight="14.5" x14ac:dyDescent="0.35"/>
  <cols>
    <col min="1" max="1" width="51.26953125" customWidth="1"/>
    <col min="2" max="2" width="40.7265625" customWidth="1"/>
  </cols>
  <sheetData>
    <row r="1" spans="1:4" x14ac:dyDescent="0.35">
      <c r="A1" s="2" t="s">
        <v>157</v>
      </c>
    </row>
    <row r="2" spans="1:4" ht="15" customHeight="1" x14ac:dyDescent="0.35">
      <c r="A2" s="17"/>
      <c r="B2" s="17"/>
      <c r="C2" s="190" t="s">
        <v>180</v>
      </c>
      <c r="D2" s="190"/>
    </row>
    <row r="3" spans="1:4" ht="21" x14ac:dyDescent="0.35">
      <c r="A3" s="46" t="s">
        <v>181</v>
      </c>
      <c r="B3" s="46" t="s">
        <v>182</v>
      </c>
      <c r="C3" s="10" t="s">
        <v>55</v>
      </c>
      <c r="D3" s="13" t="s">
        <v>56</v>
      </c>
    </row>
    <row r="4" spans="1:4" x14ac:dyDescent="0.35">
      <c r="A4" s="6" t="s">
        <v>183</v>
      </c>
      <c r="B4" s="6" t="s">
        <v>184</v>
      </c>
      <c r="C4" s="11">
        <v>108.672</v>
      </c>
      <c r="D4" s="14">
        <v>68.400000000000006</v>
      </c>
    </row>
    <row r="5" spans="1:4" ht="20" x14ac:dyDescent="0.35">
      <c r="A5" s="6" t="s">
        <v>185</v>
      </c>
      <c r="B5" s="6" t="s">
        <v>186</v>
      </c>
      <c r="C5" s="11">
        <v>563.84100000000001</v>
      </c>
      <c r="D5" s="14">
        <v>541.9</v>
      </c>
    </row>
    <row r="6" spans="1:4" x14ac:dyDescent="0.35">
      <c r="A6" s="6" t="s">
        <v>187</v>
      </c>
      <c r="B6" s="6" t="s">
        <v>184</v>
      </c>
      <c r="C6" s="11">
        <v>13.942</v>
      </c>
      <c r="D6" s="14">
        <v>16.5</v>
      </c>
    </row>
    <row r="7" spans="1:4" x14ac:dyDescent="0.35">
      <c r="A7" s="6" t="s">
        <v>188</v>
      </c>
      <c r="B7" s="6" t="s">
        <v>184</v>
      </c>
      <c r="C7" s="11">
        <v>675.43499999999995</v>
      </c>
      <c r="D7" s="14">
        <v>880.7</v>
      </c>
    </row>
    <row r="8" spans="1:4" x14ac:dyDescent="0.35">
      <c r="A8" s="6" t="s">
        <v>189</v>
      </c>
      <c r="B8" s="6" t="s">
        <v>184</v>
      </c>
      <c r="C8" s="11">
        <v>3.8969999999999998</v>
      </c>
      <c r="D8" s="14">
        <v>5.2</v>
      </c>
    </row>
    <row r="9" spans="1:4" x14ac:dyDescent="0.35">
      <c r="A9" s="6" t="s">
        <v>190</v>
      </c>
      <c r="B9" s="6" t="s">
        <v>191</v>
      </c>
      <c r="C9" s="11">
        <v>6.069</v>
      </c>
      <c r="D9" s="14">
        <v>0.7</v>
      </c>
    </row>
    <row r="10" spans="1:4" x14ac:dyDescent="0.35">
      <c r="A10" s="44" t="s">
        <v>192</v>
      </c>
      <c r="B10" s="44"/>
      <c r="C10" s="12">
        <v>1371.8559999999998</v>
      </c>
      <c r="D10" s="15">
        <v>1513.4</v>
      </c>
    </row>
    <row r="11" spans="1:4" x14ac:dyDescent="0.35">
      <c r="A11" s="6" t="s">
        <v>190</v>
      </c>
      <c r="B11" s="6" t="s">
        <v>193</v>
      </c>
      <c r="C11" s="11">
        <v>1.0429999999999999</v>
      </c>
      <c r="D11" s="14">
        <v>4</v>
      </c>
    </row>
    <row r="12" spans="1:4" x14ac:dyDescent="0.35">
      <c r="A12" s="44" t="s">
        <v>194</v>
      </c>
      <c r="B12" s="44"/>
      <c r="C12" s="12">
        <v>1.0429999999999999</v>
      </c>
      <c r="D12" s="15">
        <v>4</v>
      </c>
    </row>
    <row r="13" spans="1:4" x14ac:dyDescent="0.35">
      <c r="A13" s="44" t="s">
        <v>195</v>
      </c>
      <c r="B13" s="44"/>
      <c r="C13" s="12">
        <v>1372.8989999999997</v>
      </c>
      <c r="D13" s="15">
        <v>1517.4</v>
      </c>
    </row>
  </sheetData>
  <pageMargins left="0.7" right="0.7" top="0.75" bottom="0.75" header="0.3" footer="0.3"/>
  <pageSetup paperSize="9" orientation="portrait" r:id="rId1"/>
  <headerFooter>
    <oddFooter>&amp;C&amp;1#&amp;"Arial Black"&amp;10&amp;K000000OFFICIAL</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A46A2-15DD-498A-B4B4-A24D991CD18B}">
  <dimension ref="A1:C18"/>
  <sheetViews>
    <sheetView workbookViewId="0"/>
  </sheetViews>
  <sheetFormatPr defaultRowHeight="14.5" x14ac:dyDescent="0.35"/>
  <cols>
    <col min="1" max="1" width="51.26953125" customWidth="1"/>
  </cols>
  <sheetData>
    <row r="1" spans="1:3" x14ac:dyDescent="0.35">
      <c r="A1" s="2" t="s">
        <v>887</v>
      </c>
    </row>
    <row r="2" spans="1:3" ht="21" x14ac:dyDescent="0.35">
      <c r="A2" s="3"/>
      <c r="B2" s="10" t="s">
        <v>55</v>
      </c>
      <c r="C2" s="13" t="s">
        <v>56</v>
      </c>
    </row>
    <row r="3" spans="1:3" x14ac:dyDescent="0.35">
      <c r="A3" s="5" t="s">
        <v>888</v>
      </c>
      <c r="B3" s="16"/>
      <c r="C3" s="16"/>
    </row>
    <row r="4" spans="1:3" x14ac:dyDescent="0.35">
      <c r="A4" s="6" t="s">
        <v>889</v>
      </c>
      <c r="B4" s="11">
        <v>7396.3999999999978</v>
      </c>
      <c r="C4" s="14">
        <v>8601.7000000000007</v>
      </c>
    </row>
    <row r="5" spans="1:3" x14ac:dyDescent="0.35">
      <c r="A5" s="6" t="s">
        <v>890</v>
      </c>
      <c r="B5" s="11">
        <v>-19.2</v>
      </c>
      <c r="C5" s="14">
        <v>-1205.3000000000029</v>
      </c>
    </row>
    <row r="6" spans="1:3" x14ac:dyDescent="0.35">
      <c r="A6" s="137" t="s">
        <v>891</v>
      </c>
      <c r="B6" s="12">
        <v>7377.2000000000025</v>
      </c>
      <c r="C6" s="15">
        <v>7396.3999999999978</v>
      </c>
    </row>
    <row r="7" spans="1:3" x14ac:dyDescent="0.35">
      <c r="A7" s="5" t="s">
        <v>307</v>
      </c>
      <c r="B7" s="16"/>
      <c r="C7" s="16"/>
    </row>
    <row r="8" spans="1:3" x14ac:dyDescent="0.35">
      <c r="A8" s="6" t="s">
        <v>892</v>
      </c>
      <c r="B8" s="11">
        <v>6353</v>
      </c>
      <c r="C8" s="14">
        <v>6357.4</v>
      </c>
    </row>
    <row r="9" spans="1:3" x14ac:dyDescent="0.35">
      <c r="A9" s="6" t="s">
        <v>893</v>
      </c>
      <c r="B9" s="11">
        <v>1024.2</v>
      </c>
      <c r="C9" s="14">
        <v>1039</v>
      </c>
    </row>
    <row r="10" spans="1:3" x14ac:dyDescent="0.35">
      <c r="A10" s="137" t="s">
        <v>894</v>
      </c>
      <c r="B10" s="12">
        <v>7377.2</v>
      </c>
      <c r="C10" s="15">
        <v>7396.4</v>
      </c>
    </row>
    <row r="12" spans="1:3" x14ac:dyDescent="0.35">
      <c r="A12" s="163" t="s">
        <v>1007</v>
      </c>
    </row>
    <row r="13" spans="1:3" ht="20" x14ac:dyDescent="0.35">
      <c r="A13" s="162" t="s">
        <v>1055</v>
      </c>
    </row>
    <row r="14" spans="1:3" ht="30" x14ac:dyDescent="0.35">
      <c r="A14" s="162" t="s">
        <v>1056</v>
      </c>
    </row>
    <row r="15" spans="1:3" x14ac:dyDescent="0.35">
      <c r="A15" s="163"/>
    </row>
    <row r="16" spans="1:3" x14ac:dyDescent="0.35">
      <c r="A16" s="163"/>
    </row>
    <row r="17" spans="1:1" x14ac:dyDescent="0.35">
      <c r="A17" s="163"/>
    </row>
    <row r="18" spans="1:1" x14ac:dyDescent="0.35">
      <c r="A18" s="163"/>
    </row>
  </sheetData>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959FC-BCF1-4380-A345-203B58992891}">
  <dimension ref="A1:I8"/>
  <sheetViews>
    <sheetView workbookViewId="0"/>
  </sheetViews>
  <sheetFormatPr defaultRowHeight="14.5" x14ac:dyDescent="0.35"/>
  <cols>
    <col min="1" max="1" width="26.81640625" customWidth="1"/>
    <col min="2" max="9" width="11.1796875" customWidth="1"/>
  </cols>
  <sheetData>
    <row r="1" spans="1:9" x14ac:dyDescent="0.35">
      <c r="A1" s="2" t="s">
        <v>895</v>
      </c>
      <c r="B1" s="2"/>
      <c r="C1" s="2"/>
      <c r="D1" s="2"/>
      <c r="E1" s="2"/>
      <c r="F1" s="2"/>
      <c r="G1" s="2"/>
      <c r="H1" s="2"/>
    </row>
    <row r="2" spans="1:9" x14ac:dyDescent="0.35">
      <c r="A2" s="17"/>
      <c r="B2" s="199" t="s">
        <v>896</v>
      </c>
      <c r="C2" s="180"/>
      <c r="D2" s="199" t="s">
        <v>897</v>
      </c>
      <c r="E2" s="180"/>
      <c r="F2" s="199" t="s">
        <v>898</v>
      </c>
      <c r="G2" s="180"/>
      <c r="H2" s="199" t="s">
        <v>899</v>
      </c>
      <c r="I2" s="180"/>
    </row>
    <row r="3" spans="1:9" ht="21" x14ac:dyDescent="0.35">
      <c r="A3" s="79"/>
      <c r="B3" s="10" t="s">
        <v>55</v>
      </c>
      <c r="C3" s="13" t="s">
        <v>56</v>
      </c>
      <c r="D3" s="10" t="s">
        <v>55</v>
      </c>
      <c r="E3" s="13" t="s">
        <v>56</v>
      </c>
      <c r="F3" s="10" t="s">
        <v>55</v>
      </c>
      <c r="G3" s="13" t="s">
        <v>56</v>
      </c>
      <c r="H3" s="10" t="s">
        <v>55</v>
      </c>
      <c r="I3" s="13" t="s">
        <v>56</v>
      </c>
    </row>
    <row r="4" spans="1:9" x14ac:dyDescent="0.35">
      <c r="A4" s="6" t="s">
        <v>900</v>
      </c>
      <c r="B4" s="11">
        <v>20832.02</v>
      </c>
      <c r="C4" s="14">
        <v>18280.900000000001</v>
      </c>
      <c r="D4" s="11">
        <v>1207.4999999999998</v>
      </c>
      <c r="E4" s="14">
        <v>1145.5000000000002</v>
      </c>
      <c r="F4" s="11">
        <v>-11.1</v>
      </c>
      <c r="G4" s="14">
        <v>-9.4</v>
      </c>
      <c r="H4" s="11">
        <v>22028.420000000002</v>
      </c>
      <c r="I4" s="14">
        <v>19417</v>
      </c>
    </row>
    <row r="5" spans="1:9" x14ac:dyDescent="0.35">
      <c r="A5" s="6" t="s">
        <v>35</v>
      </c>
      <c r="B5" s="11">
        <v>20034.700000000008</v>
      </c>
      <c r="C5" s="14">
        <v>17995.900000000001</v>
      </c>
      <c r="D5" s="11">
        <v>1396.7000000000003</v>
      </c>
      <c r="E5" s="14">
        <v>1405.0000000000005</v>
      </c>
      <c r="F5" s="11">
        <v>-11.1</v>
      </c>
      <c r="G5" s="14">
        <v>-9.4</v>
      </c>
      <c r="H5" s="11">
        <v>21420.30000000001</v>
      </c>
      <c r="I5" s="14">
        <v>19391.5</v>
      </c>
    </row>
    <row r="6" spans="1:9" x14ac:dyDescent="0.35">
      <c r="A6" s="6" t="s">
        <v>901</v>
      </c>
      <c r="B6" s="11">
        <v>797.31999999999243</v>
      </c>
      <c r="C6" s="14">
        <v>285</v>
      </c>
      <c r="D6" s="11">
        <v>-189.2000000000005</v>
      </c>
      <c r="E6" s="14">
        <v>-259.50000000000023</v>
      </c>
      <c r="F6" s="11">
        <v>0</v>
      </c>
      <c r="G6" s="14">
        <v>0</v>
      </c>
      <c r="H6" s="11">
        <v>608.11999999999193</v>
      </c>
      <c r="I6" s="14">
        <v>25.499999999999773</v>
      </c>
    </row>
    <row r="7" spans="1:9" x14ac:dyDescent="0.35">
      <c r="A7" s="6" t="s">
        <v>83</v>
      </c>
      <c r="B7" s="11">
        <v>7839.1</v>
      </c>
      <c r="C7" s="14">
        <v>6224.5</v>
      </c>
      <c r="D7" s="11">
        <v>27031.100000000002</v>
      </c>
      <c r="E7" s="14">
        <v>27151.699999999997</v>
      </c>
      <c r="F7" s="11">
        <v>-4.3</v>
      </c>
      <c r="G7" s="14">
        <v>-3.6999999999999997</v>
      </c>
      <c r="H7" s="11">
        <v>34865.9</v>
      </c>
      <c r="I7" s="14">
        <v>33372.5</v>
      </c>
    </row>
    <row r="8" spans="1:9" x14ac:dyDescent="0.35">
      <c r="A8" s="54" t="s">
        <v>92</v>
      </c>
      <c r="B8" s="169">
        <v>2759.0000000000005</v>
      </c>
      <c r="C8" s="138">
        <v>2014.7</v>
      </c>
      <c r="D8" s="169">
        <v>173.40000000000003</v>
      </c>
      <c r="E8" s="138">
        <v>166.5</v>
      </c>
      <c r="F8" s="169">
        <v>-3.6999999999999997</v>
      </c>
      <c r="G8" s="138">
        <v>-3.8</v>
      </c>
      <c r="H8" s="169">
        <v>2928.7000000000007</v>
      </c>
      <c r="I8" s="138">
        <v>2177.3999999999996</v>
      </c>
    </row>
  </sheetData>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74C4B-ACB3-44F3-A102-FBA8E2094FA8}">
  <dimension ref="A1:C12"/>
  <sheetViews>
    <sheetView workbookViewId="0"/>
  </sheetViews>
  <sheetFormatPr defaultRowHeight="14.5" x14ac:dyDescent="0.35"/>
  <cols>
    <col min="1" max="1" width="51.26953125" customWidth="1"/>
  </cols>
  <sheetData>
    <row r="1" spans="1:3" x14ac:dyDescent="0.35">
      <c r="A1" s="2" t="s">
        <v>902</v>
      </c>
    </row>
    <row r="2" spans="1:3" ht="21" x14ac:dyDescent="0.35">
      <c r="A2" s="79" t="s">
        <v>903</v>
      </c>
      <c r="B2" s="139" t="s">
        <v>904</v>
      </c>
      <c r="C2" s="139" t="s">
        <v>905</v>
      </c>
    </row>
    <row r="3" spans="1:3" x14ac:dyDescent="0.35">
      <c r="A3" s="6" t="s">
        <v>906</v>
      </c>
      <c r="B3" s="170">
        <v>1</v>
      </c>
      <c r="C3" s="140">
        <v>0</v>
      </c>
    </row>
    <row r="4" spans="1:3" x14ac:dyDescent="0.35">
      <c r="A4" s="6" t="s">
        <v>907</v>
      </c>
      <c r="B4" s="170">
        <v>1</v>
      </c>
      <c r="C4" s="140">
        <v>0</v>
      </c>
    </row>
    <row r="5" spans="1:3" x14ac:dyDescent="0.35">
      <c r="A5" s="6" t="s">
        <v>908</v>
      </c>
      <c r="B5" s="170">
        <v>1</v>
      </c>
      <c r="C5" s="140">
        <v>0</v>
      </c>
    </row>
    <row r="6" spans="1:3" x14ac:dyDescent="0.35">
      <c r="A6" s="6" t="s">
        <v>909</v>
      </c>
      <c r="B6" s="170">
        <v>0</v>
      </c>
      <c r="C6" s="140">
        <v>1</v>
      </c>
    </row>
    <row r="7" spans="1:3" x14ac:dyDescent="0.35">
      <c r="A7" s="6" t="s">
        <v>910</v>
      </c>
      <c r="B7" s="170">
        <v>0</v>
      </c>
      <c r="C7" s="140">
        <v>1</v>
      </c>
    </row>
    <row r="8" spans="1:3" x14ac:dyDescent="0.35">
      <c r="A8" s="6" t="s">
        <v>911</v>
      </c>
      <c r="B8" s="170">
        <v>1</v>
      </c>
      <c r="C8" s="140">
        <v>0</v>
      </c>
    </row>
    <row r="9" spans="1:3" x14ac:dyDescent="0.35">
      <c r="A9" s="44" t="s">
        <v>177</v>
      </c>
      <c r="B9" s="141">
        <v>4</v>
      </c>
      <c r="C9" s="142">
        <v>2</v>
      </c>
    </row>
    <row r="11" spans="1:3" x14ac:dyDescent="0.35">
      <c r="A11" s="163" t="s">
        <v>1007</v>
      </c>
    </row>
    <row r="12" spans="1:3" x14ac:dyDescent="0.35">
      <c r="A12" s="163" t="s">
        <v>1057</v>
      </c>
    </row>
  </sheetData>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5421C-F4CA-4ABE-8E42-107111E0122B}">
  <dimension ref="A1:C18"/>
  <sheetViews>
    <sheetView workbookViewId="0"/>
  </sheetViews>
  <sheetFormatPr defaultRowHeight="14.5" x14ac:dyDescent="0.35"/>
  <cols>
    <col min="1" max="1" width="51.26953125" customWidth="1"/>
  </cols>
  <sheetData>
    <row r="1" spans="1:3" x14ac:dyDescent="0.35">
      <c r="A1" s="2" t="s">
        <v>995</v>
      </c>
    </row>
    <row r="2" spans="1:3" ht="15" customHeight="1" x14ac:dyDescent="0.35">
      <c r="A2" s="128"/>
      <c r="B2" s="192" t="s">
        <v>912</v>
      </c>
      <c r="C2" s="191"/>
    </row>
    <row r="3" spans="1:3" ht="22" x14ac:dyDescent="0.35">
      <c r="A3" s="129" t="s">
        <v>913</v>
      </c>
      <c r="B3" s="143" t="s">
        <v>55</v>
      </c>
      <c r="C3" s="13" t="s">
        <v>56</v>
      </c>
    </row>
    <row r="4" spans="1:3" x14ac:dyDescent="0.35">
      <c r="A4" s="6" t="s">
        <v>914</v>
      </c>
      <c r="B4" s="11">
        <v>47.6</v>
      </c>
      <c r="C4" s="14">
        <v>42.3</v>
      </c>
    </row>
    <row r="5" spans="1:3" x14ac:dyDescent="0.35">
      <c r="A5" s="6" t="s">
        <v>915</v>
      </c>
      <c r="B5" s="11">
        <v>4.0999999999999996</v>
      </c>
      <c r="C5" s="14">
        <v>3.7</v>
      </c>
    </row>
    <row r="6" spans="1:3" x14ac:dyDescent="0.35">
      <c r="A6" s="6" t="s">
        <v>916</v>
      </c>
      <c r="B6" s="11">
        <v>1.2</v>
      </c>
      <c r="C6" s="14">
        <v>1</v>
      </c>
    </row>
    <row r="7" spans="1:3" x14ac:dyDescent="0.35">
      <c r="A7" s="6" t="s">
        <v>280</v>
      </c>
      <c r="B7" s="11">
        <v>0.3</v>
      </c>
      <c r="C7" s="14">
        <v>0.2</v>
      </c>
    </row>
    <row r="8" spans="1:3" x14ac:dyDescent="0.35">
      <c r="A8" s="6" t="s">
        <v>917</v>
      </c>
      <c r="B8" s="11">
        <v>0</v>
      </c>
      <c r="C8" s="14">
        <v>0</v>
      </c>
    </row>
    <row r="9" spans="1:3" x14ac:dyDescent="0.35">
      <c r="A9" s="9" t="s">
        <v>912</v>
      </c>
      <c r="B9" s="12">
        <v>53.2</v>
      </c>
      <c r="C9" s="15">
        <v>47.2</v>
      </c>
    </row>
    <row r="10" spans="1:3" x14ac:dyDescent="0.35">
      <c r="A10" s="9" t="s">
        <v>918</v>
      </c>
      <c r="B10" s="170">
        <v>288</v>
      </c>
      <c r="C10" s="140">
        <v>252</v>
      </c>
    </row>
    <row r="11" spans="1:3" x14ac:dyDescent="0.35">
      <c r="A11" s="9" t="s">
        <v>919</v>
      </c>
      <c r="B11" s="171">
        <v>228.6</v>
      </c>
      <c r="C11" s="144">
        <v>207.6</v>
      </c>
    </row>
    <row r="13" spans="1:3" x14ac:dyDescent="0.35">
      <c r="A13" s="163" t="s">
        <v>999</v>
      </c>
    </row>
    <row r="14" spans="1:3" ht="40" x14ac:dyDescent="0.35">
      <c r="A14" s="162" t="s">
        <v>1058</v>
      </c>
    </row>
    <row r="15" spans="1:3" ht="20" x14ac:dyDescent="0.35">
      <c r="A15" s="162" t="s">
        <v>1059</v>
      </c>
    </row>
    <row r="16" spans="1:3" x14ac:dyDescent="0.35">
      <c r="A16" s="163"/>
    </row>
    <row r="17" spans="1:1" x14ac:dyDescent="0.35">
      <c r="A17" s="163"/>
    </row>
    <row r="18" spans="1:1" x14ac:dyDescent="0.35">
      <c r="A18" s="163"/>
    </row>
  </sheetData>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A38A2-824F-4C6B-81A0-8408136BDDB9}">
  <dimension ref="A1:H16"/>
  <sheetViews>
    <sheetView workbookViewId="0"/>
  </sheetViews>
  <sheetFormatPr defaultRowHeight="14.5" x14ac:dyDescent="0.35"/>
  <cols>
    <col min="1" max="1" width="51.26953125" customWidth="1"/>
    <col min="2" max="5" width="10.7265625" customWidth="1"/>
  </cols>
  <sheetData>
    <row r="1" spans="1:8" x14ac:dyDescent="0.35">
      <c r="A1" s="2" t="s">
        <v>996</v>
      </c>
    </row>
    <row r="2" spans="1:8" x14ac:dyDescent="0.35">
      <c r="A2" s="2" t="s">
        <v>997</v>
      </c>
    </row>
    <row r="3" spans="1:8" x14ac:dyDescent="0.35">
      <c r="A3" s="17"/>
      <c r="B3" s="199" t="s">
        <v>920</v>
      </c>
      <c r="C3" s="182"/>
      <c r="D3" s="199" t="s">
        <v>921</v>
      </c>
      <c r="E3" s="182"/>
      <c r="F3" s="199" t="s">
        <v>922</v>
      </c>
      <c r="G3" s="182"/>
      <c r="H3" s="201"/>
    </row>
    <row r="4" spans="1:8" ht="21" x14ac:dyDescent="0.35">
      <c r="A4" s="79" t="s">
        <v>923</v>
      </c>
      <c r="B4" s="10" t="s">
        <v>55</v>
      </c>
      <c r="C4" s="13" t="s">
        <v>56</v>
      </c>
      <c r="D4" s="10" t="s">
        <v>55</v>
      </c>
      <c r="E4" s="13" t="s">
        <v>56</v>
      </c>
      <c r="F4" s="10" t="s">
        <v>55</v>
      </c>
      <c r="G4" s="13" t="s">
        <v>56</v>
      </c>
    </row>
    <row r="5" spans="1:8" x14ac:dyDescent="0.35">
      <c r="A5" s="6" t="s">
        <v>924</v>
      </c>
      <c r="B5" s="11">
        <v>3.8</v>
      </c>
      <c r="C5" s="14">
        <v>3.4</v>
      </c>
      <c r="D5" s="11">
        <v>1.3</v>
      </c>
      <c r="E5" s="14">
        <v>1.3</v>
      </c>
      <c r="F5" s="11">
        <v>0.7</v>
      </c>
      <c r="G5" s="14">
        <v>0.8</v>
      </c>
    </row>
    <row r="6" spans="1:8" x14ac:dyDescent="0.35">
      <c r="A6" s="6" t="s">
        <v>915</v>
      </c>
      <c r="B6" s="11">
        <v>0.2</v>
      </c>
      <c r="C6" s="14">
        <v>0.2</v>
      </c>
      <c r="D6" s="11">
        <v>0.1</v>
      </c>
      <c r="E6" s="14">
        <v>0.1</v>
      </c>
      <c r="F6" s="11">
        <v>0.1</v>
      </c>
      <c r="G6" s="14">
        <v>0.1</v>
      </c>
    </row>
    <row r="7" spans="1:8" x14ac:dyDescent="0.35">
      <c r="A7" s="6" t="s">
        <v>916</v>
      </c>
      <c r="B7" s="11">
        <v>0.1</v>
      </c>
      <c r="C7" s="14">
        <v>0.1</v>
      </c>
      <c r="D7" s="11">
        <v>0</v>
      </c>
      <c r="E7" s="14">
        <v>0</v>
      </c>
      <c r="F7" s="11">
        <v>0</v>
      </c>
      <c r="G7" s="14">
        <v>0</v>
      </c>
    </row>
    <row r="8" spans="1:8" x14ac:dyDescent="0.35">
      <c r="A8" s="6" t="s">
        <v>280</v>
      </c>
      <c r="B8" s="11">
        <v>0</v>
      </c>
      <c r="C8" s="14">
        <v>0</v>
      </c>
      <c r="D8" s="11">
        <v>0</v>
      </c>
      <c r="E8" s="14">
        <v>0</v>
      </c>
      <c r="F8" s="11">
        <v>0</v>
      </c>
      <c r="G8" s="14">
        <v>0</v>
      </c>
    </row>
    <row r="9" spans="1:8" x14ac:dyDescent="0.35">
      <c r="A9" s="6" t="s">
        <v>917</v>
      </c>
      <c r="B9" s="11">
        <v>0</v>
      </c>
      <c r="C9" s="14">
        <v>0</v>
      </c>
      <c r="D9" s="11">
        <v>0</v>
      </c>
      <c r="E9" s="14">
        <v>0</v>
      </c>
      <c r="F9" s="11">
        <v>0</v>
      </c>
      <c r="G9" s="14">
        <v>0</v>
      </c>
    </row>
    <row r="10" spans="1:8" x14ac:dyDescent="0.35">
      <c r="A10" s="9" t="s">
        <v>925</v>
      </c>
      <c r="B10" s="12">
        <v>4.0999999999999996</v>
      </c>
      <c r="C10" s="15">
        <v>3.7</v>
      </c>
      <c r="D10" s="12">
        <v>1.4000000000000001</v>
      </c>
      <c r="E10" s="15">
        <v>1.4000000000000001</v>
      </c>
      <c r="F10" s="12">
        <v>0.79999999999999993</v>
      </c>
      <c r="G10" s="15">
        <v>0.9</v>
      </c>
    </row>
    <row r="12" spans="1:8" x14ac:dyDescent="0.35">
      <c r="A12" s="163" t="s">
        <v>999</v>
      </c>
    </row>
    <row r="13" spans="1:8" ht="20" x14ac:dyDescent="0.35">
      <c r="A13" s="162" t="s">
        <v>1060</v>
      </c>
    </row>
    <row r="14" spans="1:8" ht="30" x14ac:dyDescent="0.35">
      <c r="A14" s="162" t="s">
        <v>1061</v>
      </c>
    </row>
    <row r="15" spans="1:8" ht="40" x14ac:dyDescent="0.35">
      <c r="A15" s="162" t="s">
        <v>1062</v>
      </c>
    </row>
    <row r="16" spans="1:8" ht="20" x14ac:dyDescent="0.35">
      <c r="A16" s="162" t="s">
        <v>1063</v>
      </c>
    </row>
  </sheetData>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C135A-1D55-4F59-A325-A5BD07646822}">
  <dimension ref="A1:C3"/>
  <sheetViews>
    <sheetView workbookViewId="0"/>
  </sheetViews>
  <sheetFormatPr defaultRowHeight="14.5" x14ac:dyDescent="0.35"/>
  <cols>
    <col min="1" max="1" width="51.26953125" customWidth="1"/>
  </cols>
  <sheetData>
    <row r="1" spans="1:3" x14ac:dyDescent="0.35">
      <c r="A1" s="2" t="s">
        <v>926</v>
      </c>
    </row>
    <row r="2" spans="1:3" ht="21" x14ac:dyDescent="0.35">
      <c r="A2" s="3"/>
      <c r="B2" s="10" t="s">
        <v>927</v>
      </c>
      <c r="C2" s="13" t="s">
        <v>928</v>
      </c>
    </row>
    <row r="3" spans="1:3" x14ac:dyDescent="0.35">
      <c r="A3" s="145" t="s">
        <v>929</v>
      </c>
      <c r="B3" s="172">
        <v>546500</v>
      </c>
      <c r="C3" s="146">
        <v>546500</v>
      </c>
    </row>
  </sheetData>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1A293-BC6F-4708-B411-845B9DFD4074}">
  <dimension ref="A1:B11"/>
  <sheetViews>
    <sheetView workbookViewId="0"/>
  </sheetViews>
  <sheetFormatPr defaultRowHeight="14.5" x14ac:dyDescent="0.35"/>
  <cols>
    <col min="1" max="1" width="51.26953125" customWidth="1"/>
    <col min="2" max="2" width="12.453125" customWidth="1"/>
  </cols>
  <sheetData>
    <row r="1" spans="1:2" x14ac:dyDescent="0.35">
      <c r="A1" s="2" t="s">
        <v>939</v>
      </c>
      <c r="B1" s="147"/>
    </row>
    <row r="2" spans="1:2" x14ac:dyDescent="0.35">
      <c r="A2" s="2" t="s">
        <v>938</v>
      </c>
      <c r="B2" s="147"/>
    </row>
    <row r="3" spans="1:2" x14ac:dyDescent="0.35">
      <c r="A3" s="17"/>
      <c r="B3" s="148">
        <v>43647</v>
      </c>
    </row>
    <row r="4" spans="1:2" x14ac:dyDescent="0.35">
      <c r="A4" s="48" t="s">
        <v>930</v>
      </c>
      <c r="B4" s="14">
        <v>439.9</v>
      </c>
    </row>
    <row r="5" spans="1:2" x14ac:dyDescent="0.35">
      <c r="A5" s="48" t="s">
        <v>931</v>
      </c>
      <c r="B5" s="14">
        <v>371</v>
      </c>
    </row>
    <row r="6" spans="1:2" x14ac:dyDescent="0.35">
      <c r="A6" s="149" t="s">
        <v>932</v>
      </c>
      <c r="B6" s="14">
        <v>33</v>
      </c>
    </row>
    <row r="7" spans="1:2" x14ac:dyDescent="0.35">
      <c r="A7" s="6" t="s">
        <v>933</v>
      </c>
      <c r="B7" s="6"/>
    </row>
    <row r="8" spans="1:2" x14ac:dyDescent="0.35">
      <c r="A8" s="48" t="s">
        <v>934</v>
      </c>
      <c r="B8" s="14">
        <v>-2.1</v>
      </c>
    </row>
    <row r="9" spans="1:2" x14ac:dyDescent="0.35">
      <c r="A9" s="48" t="s">
        <v>935</v>
      </c>
      <c r="B9" s="14">
        <v>0</v>
      </c>
    </row>
    <row r="10" spans="1:2" x14ac:dyDescent="0.35">
      <c r="A10" s="48" t="s">
        <v>936</v>
      </c>
      <c r="B10" s="14">
        <v>210.9</v>
      </c>
    </row>
    <row r="11" spans="1:2" x14ac:dyDescent="0.35">
      <c r="A11" s="150" t="s">
        <v>937</v>
      </c>
      <c r="B11" s="15">
        <v>612.79999999999995</v>
      </c>
    </row>
  </sheetData>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DF7C-2478-4137-B830-557CEDC1B58D}">
  <dimension ref="A1:E10"/>
  <sheetViews>
    <sheetView workbookViewId="0">
      <selection activeCell="A2" sqref="A2"/>
    </sheetView>
  </sheetViews>
  <sheetFormatPr defaultRowHeight="14.5" x14ac:dyDescent="0.35"/>
  <cols>
    <col min="1" max="1" width="51.26953125" customWidth="1"/>
    <col min="3" max="5" width="15.26953125" customWidth="1"/>
  </cols>
  <sheetData>
    <row r="1" spans="1:5" x14ac:dyDescent="0.35">
      <c r="A1" s="2" t="s">
        <v>947</v>
      </c>
      <c r="B1" s="28"/>
      <c r="C1" s="147"/>
      <c r="D1" s="147"/>
      <c r="E1" s="147"/>
    </row>
    <row r="2" spans="1:5" ht="53.5" x14ac:dyDescent="0.35">
      <c r="A2" s="151" t="s">
        <v>940</v>
      </c>
      <c r="B2" s="152" t="s">
        <v>0</v>
      </c>
      <c r="C2" s="153" t="s">
        <v>941</v>
      </c>
      <c r="D2" s="153" t="s">
        <v>942</v>
      </c>
      <c r="E2" s="153" t="s">
        <v>943</v>
      </c>
    </row>
    <row r="3" spans="1:5" x14ac:dyDescent="0.35">
      <c r="A3" s="6" t="s">
        <v>425</v>
      </c>
      <c r="B3" s="14" t="s">
        <v>944</v>
      </c>
      <c r="C3" s="14">
        <v>19416.969999999998</v>
      </c>
      <c r="D3" s="14">
        <v>0</v>
      </c>
      <c r="E3" s="14">
        <v>19416.969999999998</v>
      </c>
    </row>
    <row r="4" spans="1:5" x14ac:dyDescent="0.35">
      <c r="A4" s="6" t="s">
        <v>945</v>
      </c>
      <c r="B4" s="14" t="s">
        <v>944</v>
      </c>
      <c r="C4" s="14">
        <v>-19391.499999999985</v>
      </c>
      <c r="D4" s="14">
        <v>0</v>
      </c>
      <c r="E4" s="14">
        <v>-19391.499999999985</v>
      </c>
    </row>
    <row r="5" spans="1:5" x14ac:dyDescent="0.35">
      <c r="A5" s="50" t="s">
        <v>36</v>
      </c>
      <c r="B5" s="154"/>
      <c r="C5" s="154">
        <v>25.470000000012078</v>
      </c>
      <c r="D5" s="154">
        <v>0</v>
      </c>
      <c r="E5" s="95">
        <v>25.470000000012078</v>
      </c>
    </row>
    <row r="6" spans="1:5" x14ac:dyDescent="0.35">
      <c r="A6" s="6" t="s">
        <v>946</v>
      </c>
      <c r="B6" s="154"/>
      <c r="C6" s="14">
        <v>-34.5</v>
      </c>
      <c r="D6" s="14">
        <v>0</v>
      </c>
      <c r="E6" s="14">
        <v>-34.5</v>
      </c>
    </row>
    <row r="7" spans="1:5" x14ac:dyDescent="0.35">
      <c r="A7" s="9" t="s">
        <v>47</v>
      </c>
      <c r="B7" s="9"/>
      <c r="C7" s="15">
        <v>-9.0299999999879219</v>
      </c>
      <c r="D7" s="15">
        <v>0</v>
      </c>
      <c r="E7" s="15">
        <v>-9.0299999999879219</v>
      </c>
    </row>
    <row r="9" spans="1:5" x14ac:dyDescent="0.35">
      <c r="A9" s="163" t="s">
        <v>1007</v>
      </c>
    </row>
    <row r="10" spans="1:5" ht="20" x14ac:dyDescent="0.35">
      <c r="A10" s="162" t="s">
        <v>1064</v>
      </c>
    </row>
  </sheetData>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FE9CE-5784-4E0B-9C1F-60237270D25E}">
  <dimension ref="A1:E16"/>
  <sheetViews>
    <sheetView workbookViewId="0"/>
  </sheetViews>
  <sheetFormatPr defaultRowHeight="14.5" x14ac:dyDescent="0.35"/>
  <cols>
    <col min="1" max="1" width="51.26953125" customWidth="1"/>
    <col min="3" max="5" width="15.26953125" customWidth="1"/>
  </cols>
  <sheetData>
    <row r="1" spans="1:5" x14ac:dyDescent="0.35">
      <c r="A1" s="2" t="s">
        <v>947</v>
      </c>
      <c r="B1" s="28"/>
      <c r="C1" s="147"/>
      <c r="D1" s="147"/>
      <c r="E1" s="147"/>
    </row>
    <row r="2" spans="1:5" ht="53.5" x14ac:dyDescent="0.35">
      <c r="A2" s="151" t="s">
        <v>948</v>
      </c>
      <c r="B2" s="152" t="s">
        <v>0</v>
      </c>
      <c r="C2" s="153" t="s">
        <v>941</v>
      </c>
      <c r="D2" s="153" t="s">
        <v>942</v>
      </c>
      <c r="E2" s="153" t="s">
        <v>943</v>
      </c>
    </row>
    <row r="3" spans="1:5" x14ac:dyDescent="0.35">
      <c r="A3" s="6" t="s">
        <v>68</v>
      </c>
      <c r="B3" s="14" t="s">
        <v>944</v>
      </c>
      <c r="C3" s="14">
        <v>4364.6000000000004</v>
      </c>
      <c r="D3" s="14">
        <v>0</v>
      </c>
      <c r="E3" s="14">
        <v>4364.6000000000004</v>
      </c>
    </row>
    <row r="4" spans="1:5" x14ac:dyDescent="0.35">
      <c r="A4" s="6" t="s">
        <v>82</v>
      </c>
      <c r="B4" s="14" t="s">
        <v>944</v>
      </c>
      <c r="C4" s="14">
        <v>29007.8</v>
      </c>
      <c r="D4" s="14">
        <v>0</v>
      </c>
      <c r="E4" s="14">
        <v>29007.8</v>
      </c>
    </row>
    <row r="5" spans="1:5" x14ac:dyDescent="0.35">
      <c r="A5" s="50" t="s">
        <v>83</v>
      </c>
      <c r="B5" s="155"/>
      <c r="C5" s="155">
        <v>33372.400000000001</v>
      </c>
      <c r="D5" s="155">
        <v>0</v>
      </c>
      <c r="E5" s="25">
        <v>33372.400000000001</v>
      </c>
    </row>
    <row r="6" spans="1:5" x14ac:dyDescent="0.35">
      <c r="A6" s="6" t="s">
        <v>949</v>
      </c>
      <c r="B6" s="14" t="s">
        <v>944</v>
      </c>
      <c r="C6" s="14">
        <v>1513.7</v>
      </c>
      <c r="D6" s="14">
        <v>0</v>
      </c>
      <c r="E6" s="14">
        <v>1513.7</v>
      </c>
    </row>
    <row r="7" spans="1:5" x14ac:dyDescent="0.35">
      <c r="A7" s="6" t="s">
        <v>87</v>
      </c>
      <c r="B7" s="14" t="s">
        <v>944</v>
      </c>
      <c r="C7" s="14">
        <v>112.8</v>
      </c>
      <c r="D7" s="14">
        <v>0</v>
      </c>
      <c r="E7" s="14">
        <v>112.8</v>
      </c>
    </row>
    <row r="8" spans="1:5" x14ac:dyDescent="0.35">
      <c r="A8" s="6" t="s">
        <v>950</v>
      </c>
      <c r="B8" s="14" t="s">
        <v>944</v>
      </c>
      <c r="C8" s="14">
        <v>550.9</v>
      </c>
      <c r="D8" s="14">
        <v>0</v>
      </c>
      <c r="E8" s="14">
        <v>550.9</v>
      </c>
    </row>
    <row r="9" spans="1:5" x14ac:dyDescent="0.35">
      <c r="A9" s="50" t="s">
        <v>92</v>
      </c>
      <c r="B9" s="155"/>
      <c r="C9" s="155">
        <v>2177.4</v>
      </c>
      <c r="D9" s="155">
        <v>0</v>
      </c>
      <c r="E9" s="25">
        <v>2177.4</v>
      </c>
    </row>
    <row r="10" spans="1:5" x14ac:dyDescent="0.35">
      <c r="A10" s="6" t="s">
        <v>95</v>
      </c>
      <c r="B10" s="14" t="s">
        <v>944</v>
      </c>
      <c r="C10" s="14">
        <v>1599.3</v>
      </c>
      <c r="D10" s="14">
        <v>0</v>
      </c>
      <c r="E10" s="14">
        <v>1599.3</v>
      </c>
    </row>
    <row r="11" spans="1:5" x14ac:dyDescent="0.35">
      <c r="A11" s="6" t="s">
        <v>141</v>
      </c>
      <c r="B11" s="14" t="s">
        <v>944</v>
      </c>
      <c r="C11" s="14">
        <v>7396.4</v>
      </c>
      <c r="D11" s="14">
        <v>0</v>
      </c>
      <c r="E11" s="14">
        <v>7396.4</v>
      </c>
    </row>
    <row r="12" spans="1:5" x14ac:dyDescent="0.35">
      <c r="A12" s="6" t="s">
        <v>951</v>
      </c>
      <c r="B12" s="14" t="s">
        <v>944</v>
      </c>
      <c r="C12" s="14">
        <v>22199.3</v>
      </c>
      <c r="D12" s="14">
        <v>0</v>
      </c>
      <c r="E12" s="14">
        <v>22199.3</v>
      </c>
    </row>
    <row r="13" spans="1:5" x14ac:dyDescent="0.35">
      <c r="A13" s="9" t="s">
        <v>952</v>
      </c>
      <c r="B13" s="15"/>
      <c r="C13" s="15">
        <v>31195</v>
      </c>
      <c r="D13" s="15">
        <v>0</v>
      </c>
      <c r="E13" s="15">
        <v>31195</v>
      </c>
    </row>
    <row r="15" spans="1:5" x14ac:dyDescent="0.35">
      <c r="A15" s="163" t="s">
        <v>1007</v>
      </c>
    </row>
    <row r="16" spans="1:5" ht="20" x14ac:dyDescent="0.35">
      <c r="A16" s="164" t="s">
        <v>1065</v>
      </c>
    </row>
  </sheetData>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5D484-4B61-4496-A8FE-CEDDE9BA4D8E}">
  <dimension ref="A1:E13"/>
  <sheetViews>
    <sheetView workbookViewId="0"/>
  </sheetViews>
  <sheetFormatPr defaultRowHeight="14.5" x14ac:dyDescent="0.35"/>
  <cols>
    <col min="1" max="1" width="51.26953125" customWidth="1"/>
    <col min="3" max="5" width="15.26953125" customWidth="1"/>
  </cols>
  <sheetData>
    <row r="1" spans="1:5" x14ac:dyDescent="0.35">
      <c r="A1" s="2" t="s">
        <v>947</v>
      </c>
      <c r="B1" s="28"/>
      <c r="C1" s="147"/>
      <c r="D1" s="147"/>
      <c r="E1" s="147"/>
    </row>
    <row r="2" spans="1:5" ht="64" x14ac:dyDescent="0.35">
      <c r="A2" s="151" t="s">
        <v>948</v>
      </c>
      <c r="B2" s="152" t="s">
        <v>0</v>
      </c>
      <c r="C2" s="153" t="s">
        <v>953</v>
      </c>
      <c r="D2" s="153" t="s">
        <v>954</v>
      </c>
      <c r="E2" s="153" t="s">
        <v>955</v>
      </c>
    </row>
    <row r="3" spans="1:5" x14ac:dyDescent="0.35">
      <c r="A3" s="6" t="s">
        <v>68</v>
      </c>
      <c r="B3" s="104"/>
      <c r="C3" s="14">
        <v>4364.6000000000004</v>
      </c>
      <c r="D3" s="14">
        <v>-6.1</v>
      </c>
      <c r="E3" s="14">
        <v>4358.5</v>
      </c>
    </row>
    <row r="4" spans="1:5" x14ac:dyDescent="0.35">
      <c r="A4" s="6" t="s">
        <v>82</v>
      </c>
      <c r="B4" s="104"/>
      <c r="C4" s="14">
        <v>29007.8</v>
      </c>
      <c r="D4" s="14">
        <v>585.9</v>
      </c>
      <c r="E4" s="14">
        <v>29593.7</v>
      </c>
    </row>
    <row r="5" spans="1:5" x14ac:dyDescent="0.35">
      <c r="A5" s="50" t="s">
        <v>83</v>
      </c>
      <c r="B5" s="104"/>
      <c r="C5" s="155">
        <v>33372.400000000001</v>
      </c>
      <c r="D5" s="155">
        <v>579.79999999999995</v>
      </c>
      <c r="E5" s="25">
        <v>33952.200000000004</v>
      </c>
    </row>
    <row r="6" spans="1:5" x14ac:dyDescent="0.35">
      <c r="A6" s="6" t="s">
        <v>949</v>
      </c>
      <c r="B6" s="104">
        <v>6.4</v>
      </c>
      <c r="C6" s="14">
        <v>1513.7</v>
      </c>
      <c r="D6" s="14">
        <v>0</v>
      </c>
      <c r="E6" s="14">
        <v>1513.7</v>
      </c>
    </row>
    <row r="7" spans="1:5" x14ac:dyDescent="0.35">
      <c r="A7" s="6" t="s">
        <v>87</v>
      </c>
      <c r="B7" s="104">
        <v>7.1</v>
      </c>
      <c r="C7" s="14">
        <v>112.8</v>
      </c>
      <c r="D7" s="14">
        <v>579.79999999999995</v>
      </c>
      <c r="E7" s="14">
        <v>692.59999999999991</v>
      </c>
    </row>
    <row r="8" spans="1:5" x14ac:dyDescent="0.35">
      <c r="A8" s="6" t="s">
        <v>950</v>
      </c>
      <c r="B8" s="104" t="s">
        <v>956</v>
      </c>
      <c r="C8" s="14">
        <v>550.9</v>
      </c>
      <c r="D8" s="14">
        <v>0</v>
      </c>
      <c r="E8" s="14">
        <v>550.9</v>
      </c>
    </row>
    <row r="9" spans="1:5" x14ac:dyDescent="0.35">
      <c r="A9" s="50" t="s">
        <v>92</v>
      </c>
      <c r="B9" s="155"/>
      <c r="C9" s="155">
        <v>2177.4</v>
      </c>
      <c r="D9" s="155">
        <v>579.79999999999995</v>
      </c>
      <c r="E9" s="25">
        <v>2757.2</v>
      </c>
    </row>
    <row r="10" spans="1:5" x14ac:dyDescent="0.35">
      <c r="A10" s="6" t="s">
        <v>95</v>
      </c>
      <c r="B10" s="104"/>
      <c r="C10" s="14">
        <v>1599.3</v>
      </c>
      <c r="D10" s="14">
        <v>0</v>
      </c>
      <c r="E10" s="14">
        <v>1599.3</v>
      </c>
    </row>
    <row r="11" spans="1:5" x14ac:dyDescent="0.35">
      <c r="A11" s="6" t="s">
        <v>141</v>
      </c>
      <c r="B11" s="104">
        <v>9.4</v>
      </c>
      <c r="C11" s="14">
        <v>7396.4</v>
      </c>
      <c r="D11" s="14">
        <v>0</v>
      </c>
      <c r="E11" s="14">
        <v>7396.4</v>
      </c>
    </row>
    <row r="12" spans="1:5" x14ac:dyDescent="0.35">
      <c r="A12" s="6" t="s">
        <v>951</v>
      </c>
      <c r="B12" s="104"/>
      <c r="C12" s="14">
        <v>22199.3</v>
      </c>
      <c r="D12" s="14">
        <v>0</v>
      </c>
      <c r="E12" s="14">
        <v>22199.3</v>
      </c>
    </row>
    <row r="13" spans="1:5" x14ac:dyDescent="0.35">
      <c r="A13" s="9" t="s">
        <v>952</v>
      </c>
      <c r="B13" s="15"/>
      <c r="C13" s="15">
        <v>31195</v>
      </c>
      <c r="D13" s="15">
        <v>0</v>
      </c>
      <c r="E13" s="15">
        <v>31195</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7B3DF-5164-4155-9AD7-6093F1996DBC}">
  <dimension ref="A1:C6"/>
  <sheetViews>
    <sheetView workbookViewId="0"/>
  </sheetViews>
  <sheetFormatPr defaultRowHeight="14.5" x14ac:dyDescent="0.35"/>
  <cols>
    <col min="1" max="1" width="51.26953125" customWidth="1"/>
  </cols>
  <sheetData>
    <row r="1" spans="1:3" x14ac:dyDescent="0.35">
      <c r="A1" s="2" t="s">
        <v>196</v>
      </c>
    </row>
    <row r="2" spans="1:3" ht="21" x14ac:dyDescent="0.35">
      <c r="A2" s="3"/>
      <c r="B2" s="10" t="s">
        <v>55</v>
      </c>
      <c r="C2" s="13" t="s">
        <v>56</v>
      </c>
    </row>
    <row r="3" spans="1:3" x14ac:dyDescent="0.35">
      <c r="A3" s="16" t="s">
        <v>197</v>
      </c>
      <c r="B3" s="16"/>
      <c r="C3" s="16"/>
    </row>
    <row r="4" spans="1:3" x14ac:dyDescent="0.35">
      <c r="A4" s="47" t="s">
        <v>198</v>
      </c>
      <c r="B4" s="11">
        <v>6.3999999999999995</v>
      </c>
      <c r="C4" s="14">
        <v>12.599999999999998</v>
      </c>
    </row>
    <row r="5" spans="1:3" x14ac:dyDescent="0.35">
      <c r="A5" s="47" t="s">
        <v>199</v>
      </c>
      <c r="B5" s="11">
        <v>0.5</v>
      </c>
      <c r="C5" s="14">
        <v>0.60000000000000009</v>
      </c>
    </row>
    <row r="6" spans="1:3" x14ac:dyDescent="0.35">
      <c r="A6" s="44" t="s">
        <v>200</v>
      </c>
      <c r="B6" s="12">
        <v>6.8999999999999995</v>
      </c>
      <c r="C6" s="15">
        <v>13.199999999999998</v>
      </c>
    </row>
  </sheetData>
  <pageMargins left="0.7" right="0.7" top="0.75" bottom="0.75" header="0.3" footer="0.3"/>
  <pageSetup paperSize="9" orientation="portrait" r:id="rId1"/>
  <headerFooter>
    <oddFooter>&amp;C&amp;1#&amp;"Arial Black"&amp;10&amp;K000000OFFICIAL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DFDB3CCA7CE54AA42F05FDFD5130DA" ma:contentTypeVersion="12" ma:contentTypeDescription="Create a new document." ma:contentTypeScope="" ma:versionID="091d0708e7f73edbeff548f1241f2977">
  <xsd:schema xmlns:xsd="http://www.w3.org/2001/XMLSchema" xmlns:xs="http://www.w3.org/2001/XMLSchema" xmlns:p="http://schemas.microsoft.com/office/2006/metadata/properties" xmlns:ns2="6fcdb6e3-7bed-48bc-92a0-c164f79f5d9b" xmlns:ns3="7a38ff2d-9f71-4e0c-809c-63178b66e3a9" targetNamespace="http://schemas.microsoft.com/office/2006/metadata/properties" ma:root="true" ma:fieldsID="1bc7620c59867ef451141d71c04d5789" ns2:_="" ns3:_="">
    <xsd:import namespace="6fcdb6e3-7bed-48bc-92a0-c164f79f5d9b"/>
    <xsd:import namespace="7a38ff2d-9f71-4e0c-809c-63178b66e3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cdb6e3-7bed-48bc-92a0-c164f79f5d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38ff2d-9f71-4e0c-809c-63178b66e3a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190350-88A8-4E4D-BDD0-06E27AFAF2EB}">
  <ds:schemaRefs>
    <ds:schemaRef ds:uri="http://schemas.microsoft.com/sharepoint/v3/contenttype/forms"/>
  </ds:schemaRefs>
</ds:datastoreItem>
</file>

<file path=customXml/itemProps2.xml><?xml version="1.0" encoding="utf-8"?>
<ds:datastoreItem xmlns:ds="http://schemas.openxmlformats.org/officeDocument/2006/customXml" ds:itemID="{AEAF2FD9-9C71-48F4-83E7-D9E4FA128ECA}">
  <ds:schemaRefs>
    <ds:schemaRef ds:uri="http://schemas.microsoft.com/office/infopath/2007/PartnerControls"/>
    <ds:schemaRef ds:uri="http://schemas.microsoft.com/office/2006/metadata/properties"/>
    <ds:schemaRef ds:uri="http://purl.org/dc/terms/"/>
    <ds:schemaRef ds:uri="7a38ff2d-9f71-4e0c-809c-63178b66e3a9"/>
    <ds:schemaRef ds:uri="http://schemas.openxmlformats.org/package/2006/metadata/core-properties"/>
    <ds:schemaRef ds:uri="http://schemas.microsoft.com/office/2006/documentManagement/types"/>
    <ds:schemaRef ds:uri="6fcdb6e3-7bed-48bc-92a0-c164f79f5d9b"/>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C3D8C9C1-059A-4594-9F61-CB61D9D90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cdb6e3-7bed-48bc-92a0-c164f79f5d9b"/>
    <ds:schemaRef ds:uri="7a38ff2d-9f71-4e0c-809c-63178b66e3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89</vt:i4>
      </vt:variant>
      <vt:variant>
        <vt:lpstr>Named Ranges</vt:lpstr>
      </vt:variant>
      <vt:variant>
        <vt:i4>3</vt:i4>
      </vt:variant>
    </vt:vector>
  </HeadingPairs>
  <TitlesOfParts>
    <vt:vector size="92" baseType="lpstr">
      <vt:lpstr>Contents</vt:lpstr>
      <vt:lpstr>PL</vt:lpstr>
      <vt:lpstr>BS</vt:lpstr>
      <vt:lpstr>CF</vt:lpstr>
      <vt:lpstr>SOCIE</vt:lpstr>
      <vt:lpstr>2.1</vt:lpstr>
      <vt:lpstr>2.3</vt:lpstr>
      <vt:lpstr>2.3 contd</vt:lpstr>
      <vt:lpstr>2.4.1</vt:lpstr>
      <vt:lpstr>2.4.2</vt:lpstr>
      <vt:lpstr>2.4.3</vt:lpstr>
      <vt:lpstr>2.4.4</vt:lpstr>
      <vt:lpstr>2.4.5</vt:lpstr>
      <vt:lpstr>2.5</vt:lpstr>
      <vt:lpstr>3.1</vt:lpstr>
      <vt:lpstr>3.1.1a</vt:lpstr>
      <vt:lpstr>3.1.1b</vt:lpstr>
      <vt:lpstr>3.1.1b contd</vt:lpstr>
      <vt:lpstr>3.1.1b contd2</vt:lpstr>
      <vt:lpstr>3.1.1b contd3</vt:lpstr>
      <vt:lpstr>3.1.1b contd4</vt:lpstr>
      <vt:lpstr>3.1.1b contd5</vt:lpstr>
      <vt:lpstr>3.1.1c</vt:lpstr>
      <vt:lpstr>3.1.2</vt:lpstr>
      <vt:lpstr>3.1.3</vt:lpstr>
      <vt:lpstr>3.1.4</vt:lpstr>
      <vt:lpstr>3.1.5</vt:lpstr>
      <vt:lpstr>3.1.6</vt:lpstr>
      <vt:lpstr>4.1.2</vt:lpstr>
      <vt:lpstr>4.1.2 contd</vt:lpstr>
      <vt:lpstr>4.2.1</vt:lpstr>
      <vt:lpstr>4.2.1 contd</vt:lpstr>
      <vt:lpstr>4.2.2</vt:lpstr>
      <vt:lpstr>4.2.3</vt:lpstr>
      <vt:lpstr>4.3</vt:lpstr>
      <vt:lpstr>5.1</vt:lpstr>
      <vt:lpstr>5.1(a)</vt:lpstr>
      <vt:lpstr>5.1(a) contd</vt:lpstr>
      <vt:lpstr>5.1(b)</vt:lpstr>
      <vt:lpstr>5.1.1</vt:lpstr>
      <vt:lpstr>5.1.2</vt:lpstr>
      <vt:lpstr>5.1.3</vt:lpstr>
      <vt:lpstr>5.2</vt:lpstr>
      <vt:lpstr>5.3</vt:lpstr>
      <vt:lpstr>5.4</vt:lpstr>
      <vt:lpstr>6.1</vt:lpstr>
      <vt:lpstr>6.2</vt:lpstr>
      <vt:lpstr>6.2.1</vt:lpstr>
      <vt:lpstr>6.3</vt:lpstr>
      <vt:lpstr>6.4</vt:lpstr>
      <vt:lpstr>6.4.1</vt:lpstr>
      <vt:lpstr>6.5</vt:lpstr>
      <vt:lpstr>6.5.1</vt:lpstr>
      <vt:lpstr>6.6</vt:lpstr>
      <vt:lpstr>7.1</vt:lpstr>
      <vt:lpstr>7.1.1</vt:lpstr>
      <vt:lpstr>7.1.2</vt:lpstr>
      <vt:lpstr>7.2.1(b)</vt:lpstr>
      <vt:lpstr>7.2.1(c)</vt:lpstr>
      <vt:lpstr>7.3</vt:lpstr>
      <vt:lpstr>7.3.1</vt:lpstr>
      <vt:lpstr>7.4.1</vt:lpstr>
      <vt:lpstr>7.4.1 contd</vt:lpstr>
      <vt:lpstr>7.5.1</vt:lpstr>
      <vt:lpstr>7.5.2</vt:lpstr>
      <vt:lpstr>8.1.1</vt:lpstr>
      <vt:lpstr>8.1.2</vt:lpstr>
      <vt:lpstr>8.1.3.1</vt:lpstr>
      <vt:lpstr>8.1.3.1 contd</vt:lpstr>
      <vt:lpstr>8.1.3.1 contd2</vt:lpstr>
      <vt:lpstr>8.1.3.3</vt:lpstr>
      <vt:lpstr>8.1.3.3 contd</vt:lpstr>
      <vt:lpstr>8.2</vt:lpstr>
      <vt:lpstr>8.3.2</vt:lpstr>
      <vt:lpstr>8.3.2 contd</vt:lpstr>
      <vt:lpstr>8.3.2 contd2</vt:lpstr>
      <vt:lpstr>9.1</vt:lpstr>
      <vt:lpstr>9.2</vt:lpstr>
      <vt:lpstr>9.3</vt:lpstr>
      <vt:lpstr>9.4</vt:lpstr>
      <vt:lpstr>9.5</vt:lpstr>
      <vt:lpstr>9.6</vt:lpstr>
      <vt:lpstr>9.7</vt:lpstr>
      <vt:lpstr>9.8</vt:lpstr>
      <vt:lpstr>9.9</vt:lpstr>
      <vt:lpstr>9.12</vt:lpstr>
      <vt:lpstr>9.12.5</vt:lpstr>
      <vt:lpstr>9.12.5 contd</vt:lpstr>
      <vt:lpstr>9.12.5 contd 2</vt:lpstr>
      <vt:lpstr>Contents!_Toc21682719</vt:lpstr>
      <vt:lpstr>Accessibility</vt:lpstr>
      <vt:lpstr>Contents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DHHS 2019-20 Annual Report - machine readable dataset - Financial Statement 2019-20</dc:title>
  <dc:subject>DHHS 2019-20 Annual Report - machine readable dataset </dc:subject>
  <dc:creator>Thea Jodana</dc:creator>
  <cp:lastModifiedBy>Pearl Tan (DHHS)</cp:lastModifiedBy>
  <dcterms:created xsi:type="dcterms:W3CDTF">2020-10-05T01:11:50Z</dcterms:created>
  <dcterms:modified xsi:type="dcterms:W3CDTF">2020-12-03T03:58:43Z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0x010100F0DFDB3CCA7CE54AA42F05FDFD5130DA</vt:lpwstr>
  </property>
  <property fmtid="{D5CDD505-2E9C-101B-9397-08002B2CF9AE}" pid="3" name="MSIP_Label_43e64453-338c-4f93-8a4d-0039a0a41f2a_Enabled">
    <vt:lpwstr>true</vt:lpwstr>
  </property>
  <property fmtid="{D5CDD505-2E9C-101B-9397-08002B2CF9AE}" pid="4" name="MSIP_Label_43e64453-338c-4f93-8a4d-0039a0a41f2a_SetDate">
    <vt:lpwstr>2020-12-03T03:57:57Z</vt:lpwstr>
  </property>
  <property fmtid="{D5CDD505-2E9C-101B-9397-08002B2CF9AE}" pid="5" name="MSIP_Label_43e64453-338c-4f93-8a4d-0039a0a41f2a_Method">
    <vt:lpwstr>Privileged</vt:lpwstr>
  </property>
  <property fmtid="{D5CDD505-2E9C-101B-9397-08002B2CF9AE}" pid="6" name="MSIP_Label_43e64453-338c-4f93-8a4d-0039a0a41f2a_Name">
    <vt:lpwstr>43e64453-338c-4f93-8a4d-0039a0a41f2a</vt:lpwstr>
  </property>
  <property fmtid="{D5CDD505-2E9C-101B-9397-08002B2CF9AE}" pid="7" name="MSIP_Label_43e64453-338c-4f93-8a4d-0039a0a41f2a_SiteId">
    <vt:lpwstr>c0e0601f-0fac-449c-9c88-a104c4eb9f28</vt:lpwstr>
  </property>
  <property fmtid="{D5CDD505-2E9C-101B-9397-08002B2CF9AE}" pid="8" name="MSIP_Label_43e64453-338c-4f93-8a4d-0039a0a41f2a_ActionId">
    <vt:lpwstr>95f2b13d-72e8-4130-9195-1dba247e5ef3</vt:lpwstr>
  </property>
  <property fmtid="{D5CDD505-2E9C-101B-9397-08002B2CF9AE}" pid="9" name="MSIP_Label_43e64453-338c-4f93-8a4d-0039a0a41f2a_ContentBits">
    <vt:lpwstr>2</vt:lpwstr>
  </property>
</Properties>
</file>